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120" windowHeight="8076" tabRatio="791" firstSheet="2" activeTab="8"/>
  </bookViews>
  <sheets>
    <sheet name="Calculation Worksheet" sheetId="1" r:id="rId1"/>
    <sheet name="2-Parent Calculation Worksheet" sheetId="2" r:id="rId2"/>
    <sheet name="Two Parent Cases" sheetId="3" r:id="rId3"/>
    <sheet name="First Time Pregnant Women" sheetId="4" r:id="rId4"/>
    <sheet name="Refugee Cases" sheetId="5" r:id="rId5"/>
    <sheet name="Child Under One Cases" sheetId="6" r:id="rId6"/>
    <sheet name="Single Parent Families " sheetId="7" r:id="rId7"/>
    <sheet name="Excess MOE Worksheet" sheetId="8" r:id="rId8"/>
    <sheet name="Sample impact table" sheetId="9" r:id="rId9"/>
  </sheets>
  <definedNames>
    <definedName name="_xlnm.Print_Area" localSheetId="1">'2-Parent Calculation Worksheet'!$A$1:$F$28</definedName>
    <definedName name="_xlnm.Print_Area" localSheetId="0">'Calculation Worksheet'!$A$1:$F$28</definedName>
    <definedName name="_xlnm.Print_Area" localSheetId="7">'Excess MOE Worksheet'!$A$1:$F$32</definedName>
    <definedName name="_xlnm.Print_Area" localSheetId="8">'Sample impact table'!$A$1:$N$23</definedName>
    <definedName name="_xlnm.Print_Area" localSheetId="2">'Two Parent Cases'!$A$1:$N$23</definedName>
  </definedNames>
  <calcPr fullCalcOnLoad="1"/>
</workbook>
</file>

<file path=xl/sharedStrings.xml><?xml version="1.0" encoding="utf-8"?>
<sst xmlns="http://schemas.openxmlformats.org/spreadsheetml/2006/main" count="250" uniqueCount="73">
  <si>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</si>
  <si>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</si>
  <si>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</si>
  <si>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</si>
  <si>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</si>
  <si>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</si>
  <si>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</si>
  <si>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</si>
  <si>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</si>
  <si>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</si>
  <si>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</si>
  <si>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</si>
  <si>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</si>
  <si>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</si>
  <si>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</si>
  <si>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</si>
  <si>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</si>
  <si>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</si>
  <si>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</si>
  <si>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</si>
  <si>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</si>
  <si>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</si>
  <si>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</si>
  <si>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Columbia</t>
  </si>
  <si>
    <t>Impact #3, Full Family Sanction</t>
  </si>
  <si>
    <t>Total FY 2005 Caseload</t>
  </si>
  <si>
    <t>FY 2005 TANF Caseload</t>
  </si>
  <si>
    <t>FY 2005 SSP Caseload</t>
  </si>
  <si>
    <t xml:space="preserve">Impact on Each Month in FY 2007 </t>
  </si>
  <si>
    <t>FY 2007 monthly average</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</si>
  <si>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</si>
  <si>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</si>
  <si>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</si>
  <si>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</si>
  <si>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</si>
  <si>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</si>
  <si>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</si>
  <si>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</si>
  <si>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</si>
  <si>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</si>
  <si>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</si>
  <si>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</si>
  <si>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</si>
  <si>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</si>
  <si>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</si>
  <si>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</si>
  <si>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</si>
  <si>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Total Expenditures on Assistance (Federal + MOE)</t>
  </si>
  <si>
    <t>2-Parent Caseload Data</t>
  </si>
  <si>
    <t>FY 2005 2-p TANF Caseload</t>
  </si>
  <si>
    <t>FY 2005 2-p SSP Caseload</t>
  </si>
  <si>
    <t>FY 2005 TANF 2-Parent Caseload</t>
  </si>
  <si>
    <t>FY 2005 SSP 2-Parent Caseload</t>
  </si>
  <si>
    <t>2-Parent Caseload Reduction Credit =</t>
  </si>
  <si>
    <t>PART 2 – Estimate of Caseload Reduction Credit -- 2-Parent Caseload</t>
  </si>
  <si>
    <t>2-Parent Assistance Cases Funded by Excess MOE</t>
  </si>
  <si>
    <t>Date of Completion:</t>
  </si>
  <si>
    <t xml:space="preserve">Date of Completion:         </t>
  </si>
  <si>
    <t>State? Illinois</t>
  </si>
  <si>
    <t>Two Parent Families Paid With</t>
  </si>
  <si>
    <t>State Only Funds</t>
  </si>
  <si>
    <t>First Time Pregnant Women Paid</t>
  </si>
  <si>
    <t>With State Only Funds</t>
  </si>
  <si>
    <t>Refugee Cases Paid With State</t>
  </si>
  <si>
    <t>Only Funds</t>
  </si>
  <si>
    <t>Child Under One Cases Paid With</t>
  </si>
  <si>
    <t>Single Parent Families Not In A</t>
  </si>
  <si>
    <t>Countable Activity Paid With State</t>
  </si>
  <si>
    <t>Two Parent Cases Paid With State Only Funds</t>
  </si>
  <si>
    <t>First Time Pregnant Women Paid With State Only Funds</t>
  </si>
  <si>
    <t>Refugee Cases Paid With State Only Funds</t>
  </si>
  <si>
    <t>Child Under One Cases Paid With State Only Funds</t>
  </si>
  <si>
    <t>Single Parent Families Not In A Countable Activity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</si>
</sst>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d\-mmm\-yyyy"/>
  </numFmts>
  <fonts count="46">
    <font>
      <sz val="10"/>
      <name val="Arial"/>
      <family val="0"/>
    </font>
    <font>
      <sz val="8"/>
      <name val="Arial"/>
      <family val="0"/>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0"/>
    </font>
    <font>
      <b/>
      <sz val="9"/>
      <name val="Arial"/>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0" xfId="55" applyFont="1" applyBorder="1">
      <alignment/>
      <protection/>
    </xf>
    <xf numFmtId="17" fontId="4" fillId="0" borderId="11" xfId="55" applyNumberFormat="1" applyFont="1" applyBorder="1" applyAlignment="1">
      <alignment horizontal="right" vertical="center"/>
      <protection/>
    </xf>
    <xf numFmtId="0" fontId="4" fillId="0" borderId="12" xfId="55" applyFont="1" applyBorder="1" applyAlignment="1">
      <alignment horizontal="right" vertical="center"/>
      <protection/>
    </xf>
    <xf numFmtId="17" fontId="4" fillId="0" borderId="12" xfId="55" applyNumberFormat="1" applyFont="1" applyBorder="1" applyAlignment="1">
      <alignment horizontal="right" vertical="center"/>
      <protection/>
    </xf>
    <xf numFmtId="0" fontId="4" fillId="0" borderId="13" xfId="55" applyFont="1" applyBorder="1" applyAlignment="1">
      <alignment horizontal="right" vertical="center"/>
      <protection/>
    </xf>
    <xf numFmtId="0" fontId="4" fillId="0" borderId="0" xfId="55" applyFont="1" applyBorder="1" applyAlignment="1">
      <alignment horizontal="centerContinuous"/>
      <protection/>
    </xf>
    <xf numFmtId="0" fontId="4" fillId="0" borderId="0" xfId="55" applyFont="1">
      <alignment/>
      <protection/>
    </xf>
    <xf numFmtId="0" fontId="5" fillId="0" borderId="0" xfId="55" applyFont="1" applyBorder="1" applyAlignment="1">
      <alignment horizontal="centerContinuous"/>
      <protection/>
    </xf>
    <xf numFmtId="0" fontId="4" fillId="0" borderId="0" xfId="55" applyFont="1" applyBorder="1" applyAlignment="1">
      <alignment horizontal="centerContinuous" vertical="top"/>
      <protection/>
    </xf>
    <xf numFmtId="0" fontId="4" fillId="0" borderId="14" xfId="55" applyFont="1" applyBorder="1">
      <alignment/>
      <protection/>
    </xf>
    <xf numFmtId="0" fontId="4" fillId="0" borderId="15" xfId="55" applyFont="1" applyBorder="1" applyAlignment="1">
      <alignment horizontal="centerContinuous"/>
      <protection/>
    </xf>
    <xf numFmtId="0" fontId="4" fillId="0" borderId="16" xfId="55" applyFont="1" applyBorder="1" applyAlignment="1">
      <alignment horizontal="centerContinuous"/>
      <protection/>
    </xf>
    <xf numFmtId="0" fontId="4" fillId="0" borderId="14" xfId="55" applyFont="1" applyBorder="1" applyAlignment="1">
      <alignment/>
      <protection/>
    </xf>
    <xf numFmtId="0" fontId="4" fillId="0" borderId="10" xfId="55" applyFont="1" applyBorder="1" applyAlignment="1">
      <alignment vertical="center"/>
      <protection/>
    </xf>
    <xf numFmtId="0" fontId="4" fillId="0" borderId="17" xfId="55" applyFont="1" applyBorder="1" applyAlignment="1">
      <alignment vertical="center"/>
      <protection/>
    </xf>
    <xf numFmtId="0" fontId="4" fillId="0" borderId="0" xfId="55" applyFont="1" applyAlignment="1">
      <alignment vertical="center"/>
      <protection/>
    </xf>
    <xf numFmtId="17" fontId="4" fillId="33" borderId="18" xfId="55" applyNumberFormat="1" applyFont="1" applyFill="1" applyBorder="1" applyAlignment="1">
      <alignment horizontal="right" vertical="center"/>
      <protection/>
    </xf>
    <xf numFmtId="0" fontId="4" fillId="33" borderId="15" xfId="55" applyFont="1" applyFill="1" applyBorder="1" applyAlignment="1">
      <alignment horizontal="right" vertical="center"/>
      <protection/>
    </xf>
    <xf numFmtId="17" fontId="4" fillId="33" borderId="15" xfId="55" applyNumberFormat="1" applyFont="1" applyFill="1" applyBorder="1" applyAlignment="1">
      <alignment horizontal="right" vertical="center"/>
      <protection/>
    </xf>
    <xf numFmtId="0" fontId="4" fillId="33" borderId="16" xfId="55" applyFont="1" applyFill="1" applyBorder="1" applyAlignment="1">
      <alignment horizontal="right" vertical="center"/>
      <protection/>
    </xf>
    <xf numFmtId="17" fontId="4" fillId="0" borderId="14" xfId="55" applyNumberFormat="1" applyFont="1" applyBorder="1" applyAlignment="1">
      <alignment horizontal="left" vertical="center"/>
      <protection/>
    </xf>
    <xf numFmtId="17" fontId="4" fillId="0" borderId="17" xfId="55" applyNumberFormat="1" applyFont="1" applyBorder="1" applyAlignment="1">
      <alignment horizontal="left"/>
      <protection/>
    </xf>
    <xf numFmtId="0" fontId="4" fillId="0" borderId="17" xfId="55" applyFont="1" applyBorder="1">
      <alignment/>
      <protection/>
    </xf>
    <xf numFmtId="3" fontId="4" fillId="1" borderId="19" xfId="55" applyNumberFormat="1" applyFont="1" applyFill="1" applyBorder="1">
      <alignment/>
      <protection/>
    </xf>
    <xf numFmtId="3" fontId="4" fillId="1" borderId="0" xfId="55" applyNumberFormat="1" applyFont="1" applyFill="1" applyBorder="1">
      <alignment/>
      <protection/>
    </xf>
    <xf numFmtId="17" fontId="4" fillId="0" borderId="17" xfId="55" applyNumberFormat="1" applyFont="1" applyBorder="1">
      <alignment/>
      <protection/>
    </xf>
    <xf numFmtId="3" fontId="4" fillId="1" borderId="11" xfId="55" applyNumberFormat="1" applyFont="1" applyFill="1" applyBorder="1">
      <alignment/>
      <protection/>
    </xf>
    <xf numFmtId="3" fontId="4" fillId="1" borderId="12" xfId="55" applyNumberFormat="1" applyFont="1" applyFill="1" applyBorder="1">
      <alignment/>
      <protection/>
    </xf>
    <xf numFmtId="0" fontId="4" fillId="0" borderId="17" xfId="55" applyFont="1" applyBorder="1" applyAlignment="1">
      <alignment horizontal="right"/>
      <protection/>
    </xf>
    <xf numFmtId="3" fontId="4" fillId="0" borderId="19" xfId="55" applyNumberFormat="1" applyFont="1" applyBorder="1">
      <alignment/>
      <protection/>
    </xf>
    <xf numFmtId="3" fontId="4" fillId="0" borderId="0" xfId="55" applyNumberFormat="1" applyFont="1" applyBorder="1">
      <alignment/>
      <protection/>
    </xf>
    <xf numFmtId="3" fontId="4" fillId="0" borderId="20" xfId="55" applyNumberFormat="1" applyFont="1" applyBorder="1">
      <alignment/>
      <protection/>
    </xf>
    <xf numFmtId="0" fontId="4" fillId="0" borderId="10" xfId="55" applyFont="1" applyBorder="1" applyAlignment="1">
      <alignment horizontal="right"/>
      <protection/>
    </xf>
    <xf numFmtId="0" fontId="4" fillId="0" borderId="10" xfId="55" applyFont="1" applyBorder="1">
      <alignment/>
      <protection/>
    </xf>
    <xf numFmtId="3" fontId="4" fillId="0" borderId="11" xfId="55" applyNumberFormat="1" applyFont="1" applyBorder="1">
      <alignment/>
      <protection/>
    </xf>
    <xf numFmtId="3" fontId="4" fillId="0" borderId="12" xfId="55" applyNumberFormat="1" applyFont="1" applyBorder="1">
      <alignment/>
      <protection/>
    </xf>
    <xf numFmtId="3" fontId="4" fillId="0" borderId="13" xfId="55" applyNumberFormat="1" applyFont="1" applyBorder="1">
      <alignment/>
      <protection/>
    </xf>
    <xf numFmtId="3" fontId="4" fillId="0" borderId="10" xfId="55" applyNumberFormat="1" applyFont="1" applyBorder="1">
      <alignment/>
      <protection/>
    </xf>
    <xf numFmtId="0" fontId="4" fillId="0" borderId="21" xfId="55" applyFont="1" applyBorder="1">
      <alignment/>
      <protection/>
    </xf>
    <xf numFmtId="0" fontId="4" fillId="0" borderId="0" xfId="55" applyFont="1" applyBorder="1">
      <alignment/>
      <protection/>
    </xf>
    <xf numFmtId="0" fontId="4" fillId="0" borderId="22" xfId="55" applyFont="1" applyBorder="1">
      <alignment/>
      <protection/>
    </xf>
    <xf numFmtId="0" fontId="4" fillId="0" borderId="11" xfId="55" applyFont="1" applyBorder="1">
      <alignment/>
      <protection/>
    </xf>
    <xf numFmtId="0" fontId="4" fillId="0" borderId="12" xfId="55" applyFont="1" applyBorder="1">
      <alignment/>
      <protection/>
    </xf>
    <xf numFmtId="3" fontId="4" fillId="0" borderId="0" xfId="55" applyNumberFormat="1" applyFont="1">
      <alignment/>
      <protection/>
    </xf>
    <xf numFmtId="0" fontId="5" fillId="0" borderId="0" xfId="55" applyFont="1" applyAlignment="1">
      <alignment horizontal="centerContinuous"/>
      <protection/>
    </xf>
    <xf numFmtId="0" fontId="4" fillId="0" borderId="0" xfId="55" applyFont="1" applyAlignment="1">
      <alignment horizontal="centerContinuous"/>
      <protection/>
    </xf>
    <xf numFmtId="17" fontId="4" fillId="0" borderId="0" xfId="55" applyNumberFormat="1" applyFont="1" applyAlignment="1">
      <alignment horizontal="right" vertical="center"/>
      <protection/>
    </xf>
    <xf numFmtId="0" fontId="4" fillId="0" borderId="0" xfId="55" applyFont="1" applyAlignment="1">
      <alignment horizontal="right" vertical="center"/>
      <protection/>
    </xf>
    <xf numFmtId="17" fontId="4" fillId="0" borderId="0" xfId="55" applyNumberFormat="1" applyFont="1" applyAlignment="1">
      <alignment horizontal="left"/>
      <protection/>
    </xf>
    <xf numFmtId="17" fontId="4" fillId="0" borderId="0" xfId="55" applyNumberFormat="1" applyFont="1">
      <alignment/>
      <protection/>
    </xf>
    <xf numFmtId="0" fontId="4" fillId="0" borderId="0" xfId="55" applyFont="1" applyAlignment="1">
      <alignment horizontal="right"/>
      <protection/>
    </xf>
    <xf numFmtId="3" fontId="4" fillId="0" borderId="19" xfId="55" applyNumberFormat="1" applyFont="1" applyFill="1" applyBorder="1">
      <alignment/>
      <protection/>
    </xf>
    <xf numFmtId="3" fontId="4" fillId="0" borderId="0" xfId="55" applyNumberFormat="1" applyFont="1" applyFill="1" applyBorder="1">
      <alignment/>
      <protection/>
    </xf>
    <xf numFmtId="3" fontId="4" fillId="0" borderId="12" xfId="55" applyNumberFormat="1" applyFont="1" applyFill="1" applyBorder="1">
      <alignment/>
      <protection/>
    </xf>
    <xf numFmtId="0" fontId="6" fillId="0" borderId="0" xfId="55" applyFont="1" applyBorder="1" applyAlignment="1">
      <alignment horizontal="centerContinuous" vertical="center"/>
      <protection/>
    </xf>
    <xf numFmtId="0" fontId="5" fillId="0" borderId="18" xfId="55" applyFont="1" applyBorder="1" applyAlignment="1">
      <alignment horizontal="centerContinuous"/>
      <protection/>
    </xf>
    <xf numFmtId="3" fontId="4" fillId="0" borderId="19" xfId="55" applyNumberFormat="1" applyFont="1" applyBorder="1" applyAlignment="1">
      <alignment horizontal="right" vertical="center"/>
      <protection/>
    </xf>
    <xf numFmtId="3" fontId="4" fillId="0" borderId="0" xfId="55" applyNumberFormat="1" applyFont="1" applyBorder="1" applyAlignment="1">
      <alignment horizontal="right" vertical="center"/>
      <protection/>
    </xf>
    <xf numFmtId="3" fontId="4" fillId="0" borderId="20" xfId="55" applyNumberFormat="1" applyFont="1" applyBorder="1" applyAlignment="1">
      <alignment horizontal="right" vertical="center"/>
      <protection/>
    </xf>
    <xf numFmtId="0" fontId="4" fillId="0" borderId="12" xfId="55" applyFont="1" applyBorder="1" applyAlignment="1">
      <alignment horizontal="right"/>
      <protection/>
    </xf>
    <xf numFmtId="3" fontId="5" fillId="0" borderId="0" xfId="0" applyNumberFormat="1" applyFont="1" applyBorder="1" applyAlignment="1">
      <alignment/>
    </xf>
    <xf numFmtId="0" fontId="6" fillId="0" borderId="0" xfId="55" applyFont="1" applyBorder="1" applyAlignment="1" applyProtection="1">
      <alignment vertical="center"/>
      <protection/>
    </xf>
    <xf numFmtId="0" fontId="2" fillId="0" borderId="0" xfId="55"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0" fontId="0" fillId="0" borderId="0" xfId="0" applyFont="1" applyBorder="1" applyAlignment="1" applyProtection="1">
      <alignment/>
      <protection/>
    </xf>
    <xf numFmtId="6" fontId="11" fillId="0" borderId="0" xfId="44"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4" borderId="0" xfId="0" applyFont="1" applyFill="1" applyAlignment="1" applyProtection="1">
      <alignment/>
      <protection locked="0"/>
    </xf>
    <xf numFmtId="0" fontId="5" fillId="34" borderId="0" xfId="0" applyFont="1" applyFill="1" applyAlignment="1" applyProtection="1">
      <alignment/>
      <protection locked="0"/>
    </xf>
    <xf numFmtId="0" fontId="4" fillId="34" borderId="0" xfId="0" applyFont="1" applyFill="1" applyAlignment="1" applyProtection="1">
      <alignment/>
      <protection locked="0"/>
    </xf>
    <xf numFmtId="3" fontId="4" fillId="34" borderId="0" xfId="0" applyNumberFormat="1" applyFont="1" applyFill="1" applyAlignment="1" applyProtection="1">
      <alignment/>
      <protection locked="0"/>
    </xf>
    <xf numFmtId="3" fontId="4" fillId="34" borderId="12" xfId="0" applyNumberFormat="1" applyFont="1" applyFill="1" applyBorder="1" applyAlignment="1" applyProtection="1">
      <alignment/>
      <protection locked="0"/>
    </xf>
    <xf numFmtId="3" fontId="4" fillId="34" borderId="19" xfId="55" applyNumberFormat="1" applyFont="1" applyFill="1" applyBorder="1" applyAlignment="1" applyProtection="1">
      <alignment horizontal="right" vertical="center"/>
      <protection locked="0"/>
    </xf>
    <xf numFmtId="3" fontId="4" fillId="34" borderId="0" xfId="55" applyNumberFormat="1" applyFont="1" applyFill="1" applyBorder="1" applyAlignment="1" applyProtection="1">
      <alignment horizontal="right" vertical="center"/>
      <protection locked="0"/>
    </xf>
    <xf numFmtId="3" fontId="4" fillId="34" borderId="20" xfId="55" applyNumberFormat="1" applyFont="1" applyFill="1" applyBorder="1" applyAlignment="1" applyProtection="1">
      <alignment horizontal="right" vertical="center"/>
      <protection locked="0"/>
    </xf>
    <xf numFmtId="3" fontId="4" fillId="34" borderId="19" xfId="55" applyNumberFormat="1" applyFont="1" applyFill="1" applyBorder="1" applyProtection="1">
      <alignment/>
      <protection locked="0"/>
    </xf>
    <xf numFmtId="3" fontId="4" fillId="34" borderId="0" xfId="55" applyNumberFormat="1" applyFont="1" applyFill="1" applyBorder="1" applyProtection="1">
      <alignment/>
      <protection locked="0"/>
    </xf>
    <xf numFmtId="3" fontId="4" fillId="34" borderId="20" xfId="55" applyNumberFormat="1" applyFont="1" applyFill="1" applyBorder="1" applyProtection="1">
      <alignment/>
      <protection locked="0"/>
    </xf>
    <xf numFmtId="3" fontId="4" fillId="34" borderId="13" xfId="55" applyNumberFormat="1" applyFont="1" applyFill="1" applyBorder="1" applyProtection="1">
      <alignment/>
      <protection locked="0"/>
    </xf>
    <xf numFmtId="0" fontId="4" fillId="34" borderId="0" xfId="55" applyFont="1" applyFill="1" applyBorder="1" applyAlignment="1" applyProtection="1">
      <alignment horizontal="centerContinuous" vertical="top"/>
      <protection locked="0"/>
    </xf>
    <xf numFmtId="6" fontId="11" fillId="34" borderId="0" xfId="0" applyNumberFormat="1" applyFont="1" applyFill="1" applyBorder="1" applyAlignment="1" applyProtection="1">
      <alignment/>
      <protection locked="0"/>
    </xf>
    <xf numFmtId="0" fontId="4" fillId="0" borderId="12" xfId="55" applyFont="1" applyBorder="1" applyAlignment="1" applyProtection="1">
      <alignment horizontal="right"/>
      <protection/>
    </xf>
    <xf numFmtId="0" fontId="5" fillId="0" borderId="18" xfId="55" applyFont="1" applyFill="1" applyBorder="1" applyAlignment="1" applyProtection="1">
      <alignment horizontal="centerContinuous"/>
      <protection/>
    </xf>
    <xf numFmtId="3" fontId="4" fillId="35" borderId="19" xfId="55" applyNumberFormat="1" applyFont="1" applyFill="1" applyBorder="1">
      <alignment/>
      <protection/>
    </xf>
    <xf numFmtId="3" fontId="4" fillId="35" borderId="11" xfId="55" applyNumberFormat="1" applyFont="1" applyFill="1" applyBorder="1">
      <alignment/>
      <protection/>
    </xf>
    <xf numFmtId="3" fontId="4" fillId="35" borderId="0" xfId="55" applyNumberFormat="1" applyFont="1" applyFill="1" applyBorder="1">
      <alignment/>
      <protection/>
    </xf>
    <xf numFmtId="3" fontId="4" fillId="35" borderId="12" xfId="55" applyNumberFormat="1" applyFont="1" applyFill="1" applyBorder="1">
      <alignment/>
      <protection/>
    </xf>
    <xf numFmtId="3" fontId="4" fillId="0" borderId="12" xfId="0" applyNumberFormat="1" applyFont="1" applyBorder="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3" fontId="10" fillId="0" borderId="0" xfId="0" applyNumberFormat="1" applyFont="1" applyAlignment="1" applyProtection="1">
      <alignment/>
      <protection/>
    </xf>
    <xf numFmtId="3" fontId="0" fillId="0" borderId="0" xfId="58" applyNumberFormat="1" applyFont="1" applyBorder="1" applyAlignment="1" applyProtection="1">
      <alignment/>
      <protection/>
    </xf>
    <xf numFmtId="3" fontId="0" fillId="0" borderId="12" xfId="0" applyNumberFormat="1" applyBorder="1" applyAlignment="1" applyProtection="1">
      <alignment/>
      <protection/>
    </xf>
    <xf numFmtId="3" fontId="0" fillId="0" borderId="12" xfId="58" applyNumberFormat="1" applyFont="1" applyBorder="1" applyAlignment="1" applyProtection="1">
      <alignment/>
      <protection/>
    </xf>
    <xf numFmtId="1" fontId="2" fillId="0" borderId="0" xfId="58" applyNumberFormat="1" applyFont="1" applyBorder="1" applyAlignment="1" applyProtection="1">
      <alignment/>
      <protection/>
    </xf>
    <xf numFmtId="0" fontId="2" fillId="0" borderId="0" xfId="0" applyFont="1" applyAlignment="1">
      <alignment horizontal="right"/>
    </xf>
    <xf numFmtId="0" fontId="0" fillId="0" borderId="0" xfId="0" applyFill="1" applyAlignment="1">
      <alignment/>
    </xf>
    <xf numFmtId="0" fontId="8" fillId="0" borderId="0" xfId="0" applyFont="1" applyAlignment="1">
      <alignment horizontal="right"/>
    </xf>
    <xf numFmtId="14" fontId="4" fillId="0" borderId="0" xfId="55" applyNumberFormat="1" applyFont="1" applyBorder="1" applyAlignment="1">
      <alignment horizontal="centerContinuous"/>
      <protection/>
    </xf>
    <xf numFmtId="14" fontId="0" fillId="34" borderId="0" xfId="0" applyNumberFormat="1" applyFill="1" applyAlignment="1" applyProtection="1">
      <alignment/>
      <protection locked="0"/>
    </xf>
    <xf numFmtId="14" fontId="4" fillId="0" borderId="0" xfId="0" applyNumberFormat="1" applyFont="1" applyAlignment="1" applyProtection="1">
      <alignment horizontal="centerContinuous"/>
      <protection/>
    </xf>
    <xf numFmtId="0" fontId="0" fillId="0" borderId="0" xfId="0" applyAlignment="1" applyProtection="1">
      <alignment horizontal="left" indent="2"/>
      <protection/>
    </xf>
    <xf numFmtId="0" fontId="0" fillId="0" borderId="0" xfId="0" applyFont="1" applyBorder="1" applyAlignment="1" applyProtection="1">
      <alignment horizontal="left" indent="2"/>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2" fillId="0" borderId="0" xfId="0" applyFont="1" applyAlignment="1" applyProtection="1">
      <alignment horizontal="right" shrinkToFit="1"/>
      <protection/>
    </xf>
    <xf numFmtId="0" fontId="0" fillId="0" borderId="0" xfId="0" applyAlignment="1">
      <alignment horizontal="righ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7templa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I13" sqref="I13"/>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
      <c r="A1" s="118" t="s">
        <v>58</v>
      </c>
      <c r="D1" s="1" t="s">
        <v>0</v>
      </c>
      <c r="F1" s="119">
        <v>2016</v>
      </c>
    </row>
    <row r="2" spans="4:6" ht="15.75" customHeight="1">
      <c r="D2" s="146" t="s">
        <v>56</v>
      </c>
      <c r="E2" s="150">
        <v>42347</v>
      </c>
      <c r="F2" s="147"/>
    </row>
    <row r="3" spans="1:6" ht="21.75" customHeight="1">
      <c r="A3" s="2" t="s">
        <v>22</v>
      </c>
      <c r="B3" s="3"/>
      <c r="C3" s="3"/>
      <c r="D3" s="3"/>
      <c r="E3" s="3"/>
      <c r="F3" s="3"/>
    </row>
    <row r="5" spans="1:6" ht="15">
      <c r="A5" s="4" t="s">
        <v>1</v>
      </c>
      <c r="B5" s="5"/>
      <c r="C5" s="5"/>
      <c r="D5" s="83" t="s">
        <v>2</v>
      </c>
      <c r="E5" s="84"/>
      <c r="F5" s="84"/>
    </row>
    <row r="6" spans="1:6" ht="15">
      <c r="A6" s="120" t="s">
        <v>59</v>
      </c>
      <c r="B6" s="120">
        <v>-1551</v>
      </c>
      <c r="C6" s="5"/>
      <c r="D6" s="81" t="s">
        <v>26</v>
      </c>
      <c r="E6" s="121">
        <v>38391</v>
      </c>
      <c r="F6" s="5"/>
    </row>
    <row r="7" spans="1:6" ht="15">
      <c r="A7" s="120" t="s">
        <v>60</v>
      </c>
      <c r="B7" s="120"/>
      <c r="C7" s="5"/>
      <c r="D7" s="81" t="s">
        <v>27</v>
      </c>
      <c r="E7" s="122">
        <v>878</v>
      </c>
      <c r="F7" s="5"/>
    </row>
    <row r="8" spans="1:6" ht="15">
      <c r="A8" s="120"/>
      <c r="B8" s="120"/>
      <c r="C8" s="5"/>
      <c r="D8" s="79" t="s">
        <v>25</v>
      </c>
      <c r="E8" s="73">
        <f>E6+E7</f>
        <v>39269</v>
      </c>
      <c r="F8" s="5"/>
    </row>
    <row r="9" spans="1:6" ht="15">
      <c r="A9" s="120" t="s">
        <v>61</v>
      </c>
      <c r="B9" s="120">
        <v>-810</v>
      </c>
      <c r="C9" s="5"/>
      <c r="D9" s="81" t="str">
        <f>IF(F1="","FY      TANF Caseload","FY "&amp;F1-1&amp;" TANF Caseload")</f>
        <v>FY 2015 TANF Caseload</v>
      </c>
      <c r="E9" s="121">
        <v>18643</v>
      </c>
      <c r="F9" s="5"/>
    </row>
    <row r="10" spans="1:6" ht="15">
      <c r="A10" s="120" t="s">
        <v>62</v>
      </c>
      <c r="B10" s="121"/>
      <c r="C10" s="5"/>
      <c r="D10" s="81" t="str">
        <f>IF(F1="","FY      SSP Caseload","FY "&amp;F1-1&amp;" SSP Caseload")</f>
        <v>FY 2015 SSP Caseload</v>
      </c>
      <c r="E10" s="122">
        <v>0</v>
      </c>
      <c r="F10" s="5"/>
    </row>
    <row r="11" spans="1:6" ht="15">
      <c r="A11" s="120"/>
      <c r="B11" s="121"/>
      <c r="C11" s="5"/>
      <c r="D11" s="80" t="str">
        <f>IF(F1="","Total FY      Caseload","Total FY "&amp;F1-1&amp;" Caseload")</f>
        <v>Total FY 2015 Caseload</v>
      </c>
      <c r="E11" s="73">
        <f>E9+E10</f>
        <v>18643</v>
      </c>
      <c r="F11" s="5"/>
    </row>
    <row r="12" spans="1:6" ht="15">
      <c r="A12" s="120" t="s">
        <v>63</v>
      </c>
      <c r="B12" s="121">
        <v>-708</v>
      </c>
      <c r="C12" s="5"/>
      <c r="D12" s="81" t="str">
        <f>IF(F1="","Excess MOE Cases in FY     ","Excess MOE Cases in FY "&amp;F1-1&amp;"")</f>
        <v>Excess MOE Cases in FY 2015</v>
      </c>
      <c r="E12" s="138">
        <f>'Excess MOE Worksheet'!F26</f>
        <v>4732.138183470126</v>
      </c>
      <c r="F12" s="5"/>
    </row>
    <row r="13" spans="1:6" ht="15">
      <c r="A13" s="120" t="s">
        <v>64</v>
      </c>
      <c r="B13" s="121"/>
      <c r="C13" s="5"/>
      <c r="D13" s="80" t="str">
        <f>IF(F1="","Adjusted FY      Caseload","Adjusted FY "&amp;F1-1&amp;" Caseload")</f>
        <v>Adjusted FY 2015 Caseload</v>
      </c>
      <c r="E13" s="73">
        <f>E11-E12</f>
        <v>13910.861816529874</v>
      </c>
      <c r="F13" s="7"/>
    </row>
    <row r="14" spans="1:6" ht="15">
      <c r="A14" s="120"/>
      <c r="B14" s="121"/>
      <c r="C14" s="5"/>
      <c r="D14" s="82" t="s">
        <v>46</v>
      </c>
      <c r="E14" s="6">
        <f>E8-E13</f>
        <v>25358.138183470124</v>
      </c>
      <c r="F14" s="7">
        <f>IF(E8=0,0,E14/E8)</f>
        <v>0.6457546202722281</v>
      </c>
    </row>
    <row r="15" spans="1:5" ht="15">
      <c r="A15" s="120" t="s">
        <v>65</v>
      </c>
      <c r="B15" s="121">
        <v>-8880</v>
      </c>
      <c r="C15" s="5"/>
      <c r="D15" s="82" t="s">
        <v>3</v>
      </c>
      <c r="E15" s="6">
        <f>E14+B26</f>
        <v>3747.138183470124</v>
      </c>
    </row>
    <row r="16" spans="1:6" ht="15">
      <c r="A16" s="120" t="s">
        <v>60</v>
      </c>
      <c r="B16" s="121"/>
      <c r="C16" s="5"/>
      <c r="D16" s="5"/>
      <c r="E16" s="5"/>
      <c r="F16" s="5"/>
    </row>
    <row r="17" spans="1:6" ht="15">
      <c r="A17" s="120"/>
      <c r="B17" s="121"/>
      <c r="C17" s="5"/>
      <c r="D17" s="5"/>
      <c r="E17" s="8" t="s">
        <v>4</v>
      </c>
      <c r="F17" s="9">
        <f>IF(E8&lt;=0,0,(IF(E15/E8&gt;F14,F14,E15/E8)))</f>
        <v>0.09542229706562745</v>
      </c>
    </row>
    <row r="18" spans="1:5" ht="15">
      <c r="A18" s="120" t="s">
        <v>66</v>
      </c>
      <c r="B18" s="121">
        <v>-9662</v>
      </c>
      <c r="C18" s="5"/>
      <c r="D18" s="5"/>
      <c r="E18" s="8"/>
    </row>
    <row r="19" spans="1:3" ht="15">
      <c r="A19" s="120" t="s">
        <v>67</v>
      </c>
      <c r="B19" s="121"/>
      <c r="C19" s="5"/>
    </row>
    <row r="20" spans="1:3" ht="15">
      <c r="A20" s="120" t="s">
        <v>64</v>
      </c>
      <c r="B20" s="121"/>
      <c r="C20" s="5"/>
    </row>
    <row r="21" spans="1:3" ht="15">
      <c r="A21" s="120"/>
      <c r="B21" s="121"/>
      <c r="C21" s="5"/>
    </row>
    <row r="22" spans="1:6" ht="15">
      <c r="A22" s="120"/>
      <c r="B22" s="121"/>
      <c r="C22" s="5"/>
      <c r="F22" s="9"/>
    </row>
    <row r="23" spans="1:3" ht="15">
      <c r="A23" s="120"/>
      <c r="B23" s="121"/>
      <c r="C23" s="5"/>
    </row>
    <row r="24" spans="1:5" ht="15">
      <c r="A24" s="120"/>
      <c r="B24" s="121"/>
      <c r="C24" s="5"/>
      <c r="D24" s="5"/>
      <c r="E24" s="8"/>
    </row>
    <row r="25" spans="1:6" ht="15">
      <c r="A25" s="120"/>
      <c r="B25" s="121"/>
      <c r="C25" s="5"/>
      <c r="D25" s="5"/>
      <c r="E25" s="8"/>
      <c r="F25" s="9"/>
    </row>
    <row r="26" spans="1:6" ht="15">
      <c r="A26" s="10" t="s">
        <v>5</v>
      </c>
      <c r="B26" s="11">
        <f>SUM(B6:B25)</f>
        <v>-21611</v>
      </c>
      <c r="C26" s="12"/>
      <c r="D26" s="5"/>
      <c r="E26" s="8"/>
      <c r="F26" s="9"/>
    </row>
    <row r="27" spans="4:6" ht="15">
      <c r="D27" s="5"/>
      <c r="E27" s="8"/>
      <c r="F27" s="9"/>
    </row>
    <row r="28" spans="4:6" ht="15">
      <c r="D28" s="5"/>
      <c r="E28" s="8"/>
      <c r="F28" s="9"/>
    </row>
    <row r="29" spans="4:6" ht="15">
      <c r="D29" s="5"/>
      <c r="E29" s="8"/>
      <c r="F29" s="9"/>
    </row>
    <row r="30" spans="4:6" ht="15">
      <c r="D30" s="5"/>
      <c r="E30" s="8"/>
      <c r="F30" s="9"/>
    </row>
    <row r="31" spans="4:6" ht="15">
      <c r="D31" s="5"/>
      <c r="E31" s="8"/>
      <c r="F31" s="9"/>
    </row>
    <row r="32" spans="4:6" ht="1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type="date" allowBlank="1" showInputMessage="1" showErrorMessage="1" promptTitle="Date of Completion:" prompt="Enter the date you are completing this report.  &#10;&#10;If you revise the report for any reason, please update this field. " errorTitle="Error in Date" error="Enter date as mm/dd/yyyy.&#10;&#10;Date must be between October 1, 2008 and December 31, 2015." sqref="E2">
      <formula1>39722</formula1>
      <formula2>42369</formula2>
    </dataValidation>
  </dataValidations>
  <printOptions gridLines="1" headings="1" horizontalCentered="1"/>
  <pageMargins left="0.25" right="0.25" top="1.25" bottom="0.25" header="0.5" footer="0.5"/>
  <pageSetup fitToHeight="0" fitToWidth="1" horizontalDpi="300" verticalDpi="300" orientation="portrait" scale="95" r:id="rId1"/>
  <headerFooter alignWithMargins="0">
    <oddHeader>&amp;C&amp;"Arial,Bold"&amp;12FORM ACF-202 – TANF CASELOAD REDUCTION REPORT
Overall Credit</oddHeader>
    <oddFooter xml:space="preserve">&amp;LOMB Control No.:  0970-0338  &amp;RExpiration Date:   07/31/2014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G24" sqref="G24"/>
    </sheetView>
  </sheetViews>
  <sheetFormatPr defaultColWidth="9.140625" defaultRowHeight="12.75"/>
  <cols>
    <col min="1" max="1" width="35.7109375" style="0" customWidth="1"/>
    <col min="2" max="2" width="10.140625" style="0" customWidth="1"/>
    <col min="3" max="3" width="2.7109375" style="0" customWidth="1"/>
    <col min="4" max="4" width="37.00390625" style="0" customWidth="1"/>
    <col min="5" max="5" width="11.8515625" style="0" customWidth="1"/>
    <col min="6" max="6" width="10.00390625" style="0" customWidth="1"/>
  </cols>
  <sheetData>
    <row r="1" spans="1:6" ht="15">
      <c r="A1" s="75" t="str">
        <f>IF('Calculation Worksheet'!A1="State?","",'Calculation Worksheet'!A1)</f>
        <v>State? Illinois</v>
      </c>
      <c r="D1" s="1" t="s">
        <v>0</v>
      </c>
      <c r="F1" s="78">
        <f>IF('Calculation Worksheet'!F1="","",'Calculation Worksheet'!F1)</f>
        <v>2016</v>
      </c>
    </row>
    <row r="2" spans="4:5" ht="15.75" customHeight="1">
      <c r="D2" s="146" t="s">
        <v>56</v>
      </c>
      <c r="E2" s="154">
        <f>IF('Calculation Worksheet'!E2="","",'Calculation Worksheet'!E2)</f>
        <v>42347</v>
      </c>
    </row>
    <row r="3" spans="1:6" ht="21.75" customHeight="1">
      <c r="A3" s="2" t="s">
        <v>54</v>
      </c>
      <c r="B3" s="3"/>
      <c r="C3" s="3"/>
      <c r="D3" s="3"/>
      <c r="E3" s="3"/>
      <c r="F3" s="3"/>
    </row>
    <row r="5" spans="1:6" ht="15">
      <c r="A5" s="4" t="s">
        <v>1</v>
      </c>
      <c r="B5" s="5"/>
      <c r="C5" s="5"/>
      <c r="D5" s="83" t="s">
        <v>2</v>
      </c>
      <c r="E5" s="84"/>
      <c r="F5" s="84"/>
    </row>
    <row r="6" spans="1:6" ht="15">
      <c r="A6" s="120"/>
      <c r="B6" s="120"/>
      <c r="C6" s="5"/>
      <c r="D6" s="81" t="s">
        <v>51</v>
      </c>
      <c r="E6" s="121"/>
      <c r="F6" s="5"/>
    </row>
    <row r="7" spans="1:6" ht="15">
      <c r="A7" s="120"/>
      <c r="B7" s="120"/>
      <c r="C7" s="5"/>
      <c r="D7" s="81" t="s">
        <v>52</v>
      </c>
      <c r="E7" s="122"/>
      <c r="F7" s="5"/>
    </row>
    <row r="8" spans="1:6" ht="15">
      <c r="A8" s="120"/>
      <c r="B8" s="120"/>
      <c r="C8" s="5"/>
      <c r="D8" s="79" t="s">
        <v>25</v>
      </c>
      <c r="E8" s="73">
        <f>E6+E7</f>
        <v>0</v>
      </c>
      <c r="F8" s="5"/>
    </row>
    <row r="9" spans="1:6" ht="15">
      <c r="A9" s="120"/>
      <c r="B9" s="120"/>
      <c r="C9" s="5"/>
      <c r="D9" s="81" t="str">
        <f>IF(F1="","FY      TANF 2-Parent Caseload","FY "&amp;F1-1&amp;" TANF 2-Parent Caseload")</f>
        <v>FY 2015 TANF 2-Parent Caseload</v>
      </c>
      <c r="E9" s="121"/>
      <c r="F9" s="5"/>
    </row>
    <row r="10" spans="1:6" ht="15">
      <c r="A10" s="120"/>
      <c r="B10" s="121"/>
      <c r="C10" s="5"/>
      <c r="D10" s="81" t="str">
        <f>IF(F1="","FY      SSP 2-Parent Caseload","FY "&amp;F1-1&amp;" SSP 2-Parent Caseload")</f>
        <v>FY 2015 SSP 2-Parent Caseload</v>
      </c>
      <c r="E10" s="122"/>
      <c r="F10" s="5"/>
    </row>
    <row r="11" spans="1:6" ht="15">
      <c r="A11" s="120"/>
      <c r="B11" s="121"/>
      <c r="C11" s="5"/>
      <c r="D11" s="80" t="str">
        <f>IF(F1="","Total FY      2-Parent Caseload","Total FY "&amp;F1-1&amp;" 2-Parent Caseload")</f>
        <v>Total FY 2015 2-Parent Caseload</v>
      </c>
      <c r="E11" s="73">
        <f>E9+E10</f>
        <v>0</v>
      </c>
      <c r="F11" s="5"/>
    </row>
    <row r="12" spans="1:6" ht="15">
      <c r="A12" s="120"/>
      <c r="B12" s="121"/>
      <c r="C12" s="5"/>
      <c r="D12" s="81" t="str">
        <f>IF(F1="","Excess MOE 2-Parent Cases in FY     ","Excess MOE 2-Parent Cases in FY "&amp;F1-1&amp;"")</f>
        <v>Excess MOE 2-Parent Cases in FY 2015</v>
      </c>
      <c r="E12" s="138">
        <f>'Excess MOE Worksheet'!F27</f>
        <v>0</v>
      </c>
      <c r="F12" s="5"/>
    </row>
    <row r="13" spans="1:6" ht="15">
      <c r="A13" s="120"/>
      <c r="B13" s="121"/>
      <c r="C13" s="5"/>
      <c r="D13" s="80" t="str">
        <f>IF(F1="","Adjusted FY      Caseload","Adjusted FY "&amp;F1-1&amp;" Caseload")</f>
        <v>Adjusted FY 2015 Caseload</v>
      </c>
      <c r="E13" s="73">
        <f>E11-E12</f>
        <v>0</v>
      </c>
      <c r="F13" s="7"/>
    </row>
    <row r="14" spans="1:6" ht="15">
      <c r="A14" s="120"/>
      <c r="B14" s="121"/>
      <c r="C14" s="5"/>
      <c r="D14" s="82" t="s">
        <v>46</v>
      </c>
      <c r="E14" s="6">
        <f>E8-E13</f>
        <v>0</v>
      </c>
      <c r="F14" s="7">
        <f>IF(E8=0,0,E14/E8)</f>
        <v>0</v>
      </c>
    </row>
    <row r="15" spans="1:5" ht="15">
      <c r="A15" s="120"/>
      <c r="B15" s="121"/>
      <c r="C15" s="5"/>
      <c r="D15" s="82" t="s">
        <v>3</v>
      </c>
      <c r="E15" s="6">
        <f>E14+B26</f>
        <v>0</v>
      </c>
    </row>
    <row r="16" spans="1:6" ht="15">
      <c r="A16" s="120"/>
      <c r="B16" s="121"/>
      <c r="C16" s="5"/>
      <c r="D16" s="5"/>
      <c r="E16" s="5"/>
      <c r="F16" s="5"/>
    </row>
    <row r="17" spans="1:6" ht="15">
      <c r="A17" s="120"/>
      <c r="B17" s="121"/>
      <c r="C17" s="5"/>
      <c r="D17" s="5"/>
      <c r="E17" s="8" t="s">
        <v>53</v>
      </c>
      <c r="F17" s="9">
        <f>IF(E8&lt;=0,0,(IF(E15/E8&gt;F14,F14,E15/E8)))</f>
        <v>0</v>
      </c>
    </row>
    <row r="18" spans="1:5" ht="15">
      <c r="A18" s="120"/>
      <c r="B18" s="121"/>
      <c r="C18" s="5"/>
      <c r="D18" s="5"/>
      <c r="E18" s="8"/>
    </row>
    <row r="19" spans="1:3" ht="15">
      <c r="A19" s="120"/>
      <c r="B19" s="121"/>
      <c r="C19" s="5"/>
    </row>
    <row r="20" spans="1:3" ht="15">
      <c r="A20" s="120"/>
      <c r="B20" s="121"/>
      <c r="C20" s="5"/>
    </row>
    <row r="21" spans="1:3" ht="15">
      <c r="A21" s="120"/>
      <c r="B21" s="121"/>
      <c r="C21" s="5"/>
    </row>
    <row r="22" spans="1:6" ht="15">
      <c r="A22" s="120"/>
      <c r="B22" s="121"/>
      <c r="C22" s="5"/>
      <c r="F22" s="9"/>
    </row>
    <row r="23" spans="1:3" ht="15">
      <c r="A23" s="120"/>
      <c r="B23" s="121"/>
      <c r="C23" s="5"/>
    </row>
    <row r="24" spans="1:5" ht="15">
      <c r="A24" s="120"/>
      <c r="B24" s="121"/>
      <c r="C24" s="5"/>
      <c r="D24" s="5"/>
      <c r="E24" s="8"/>
    </row>
    <row r="25" spans="1:6" ht="15">
      <c r="A25" s="120"/>
      <c r="B25" s="121"/>
      <c r="C25" s="5"/>
      <c r="D25" s="5"/>
      <c r="E25" s="8"/>
      <c r="F25" s="9"/>
    </row>
    <row r="26" spans="1:6" ht="15">
      <c r="A26" s="10" t="s">
        <v>5</v>
      </c>
      <c r="B26" s="11">
        <f>SUM(B6:B25)</f>
        <v>0</v>
      </c>
      <c r="C26" s="12"/>
      <c r="D26" s="5"/>
      <c r="E26" s="8"/>
      <c r="F26" s="9"/>
    </row>
    <row r="27" spans="4:6" ht="15">
      <c r="D27" s="5"/>
      <c r="E27" s="8"/>
      <c r="F27" s="9"/>
    </row>
    <row r="28" spans="4:6" ht="15">
      <c r="D28" s="5"/>
      <c r="E28" s="8"/>
      <c r="F28" s="9"/>
    </row>
    <row r="29" spans="4:6" ht="15">
      <c r="D29" s="5"/>
      <c r="E29" s="8"/>
      <c r="F29" s="9"/>
    </row>
    <row r="30" spans="4:6" ht="15">
      <c r="D30" s="5"/>
      <c r="E30" s="8"/>
      <c r="F30" s="9"/>
    </row>
    <row r="31" spans="4:6" ht="15">
      <c r="D31" s="5"/>
      <c r="E31" s="8"/>
      <c r="F31" s="9"/>
    </row>
    <row r="32" spans="4:6" ht="1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allowBlank="1" showInputMessage="1" showErrorMessage="1" promptTitle="State Name" prompt="State name appears automatically when entered on the Calculation Worksheet in cell A1." sqref="A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E2"/>
  </dataValidations>
  <printOptions gridLines="1" headings="1" horizontalCentered="1"/>
  <pageMargins left="0.25" right="0.25" top="1.25" bottom="0.25" header="0.5" footer="0.5"/>
  <pageSetup fitToHeight="0" fitToWidth="1" horizontalDpi="300" verticalDpi="300" orientation="portrait" scale="93" r:id="rId1"/>
  <headerFooter alignWithMargins="0">
    <oddHeader>&amp;C&amp;"Arial,Bold"&amp;12FORM ACF-202 – TANF CASELOAD REDUCTION REPORT
Two-Parent Credit</oddHeader>
    <oddFooter xml:space="preserve">&amp;LOMB Approval No.:  0970-0338  &amp;RExpiration Date:  07/31/2014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P36" sqref="P36"/>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74" t="str">
        <f>IF('Calculation Worksheet'!A1="State?","",'Calculation Worksheet'!A1)</f>
        <v>State? Illinois</v>
      </c>
      <c r="B1" s="18"/>
      <c r="C1" s="18"/>
      <c r="D1" s="18"/>
      <c r="E1" s="18"/>
      <c r="F1" s="18"/>
      <c r="G1" s="18"/>
      <c r="H1" s="18"/>
      <c r="I1" s="18"/>
      <c r="J1" s="18"/>
      <c r="K1" s="18"/>
      <c r="L1" s="18"/>
      <c r="M1" s="18"/>
      <c r="N1" s="18"/>
    </row>
    <row r="2" spans="1:14" ht="15">
      <c r="A2" s="130" t="s">
        <v>68</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56</v>
      </c>
      <c r="M3" s="151">
        <f>IF('Calculation Worksheet'!E2="","",'Calculation Worksheet'!E2)</f>
        <v>42347</v>
      </c>
      <c r="N3" s="18"/>
    </row>
    <row r="4" spans="1:14" ht="1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23"/>
      <c r="C7" s="124"/>
      <c r="D7" s="124"/>
      <c r="E7" s="124"/>
      <c r="F7" s="124"/>
      <c r="G7" s="124"/>
      <c r="H7" s="124"/>
      <c r="I7" s="124"/>
      <c r="J7" s="124"/>
      <c r="K7" s="124"/>
      <c r="L7" s="124"/>
      <c r="M7" s="125"/>
      <c r="N7" s="27"/>
    </row>
    <row r="8" spans="1:14" ht="15">
      <c r="A8" s="34" t="s">
        <v>20</v>
      </c>
      <c r="B8" s="126">
        <v>1582</v>
      </c>
      <c r="C8" s="127"/>
      <c r="D8" s="127"/>
      <c r="E8" s="127"/>
      <c r="F8" s="127"/>
      <c r="G8" s="127"/>
      <c r="H8" s="127"/>
      <c r="I8" s="127"/>
      <c r="J8" s="127"/>
      <c r="K8" s="127"/>
      <c r="L8" s="127"/>
      <c r="M8" s="128"/>
      <c r="N8" s="35"/>
    </row>
    <row r="9" spans="1:14" ht="15">
      <c r="A9" s="35" t="s">
        <v>6</v>
      </c>
      <c r="B9" s="134"/>
      <c r="C9" s="127">
        <v>1607</v>
      </c>
      <c r="D9" s="127"/>
      <c r="E9" s="127"/>
      <c r="F9" s="127"/>
      <c r="G9" s="127"/>
      <c r="H9" s="127"/>
      <c r="I9" s="127"/>
      <c r="J9" s="127"/>
      <c r="K9" s="127"/>
      <c r="L9" s="127"/>
      <c r="M9" s="128"/>
      <c r="N9" s="35"/>
    </row>
    <row r="10" spans="1:14" ht="15">
      <c r="A10" s="35" t="s">
        <v>7</v>
      </c>
      <c r="B10" s="134"/>
      <c r="C10" s="136"/>
      <c r="D10" s="127">
        <v>1600</v>
      </c>
      <c r="E10" s="127"/>
      <c r="F10" s="127"/>
      <c r="G10" s="127"/>
      <c r="H10" s="127"/>
      <c r="I10" s="127"/>
      <c r="J10" s="127"/>
      <c r="K10" s="127"/>
      <c r="L10" s="127"/>
      <c r="M10" s="128"/>
      <c r="N10" s="35"/>
    </row>
    <row r="11" spans="1:14" ht="15">
      <c r="A11" s="34" t="s">
        <v>21</v>
      </c>
      <c r="B11" s="134"/>
      <c r="C11" s="136"/>
      <c r="D11" s="136"/>
      <c r="E11" s="127">
        <v>1634</v>
      </c>
      <c r="F11" s="127"/>
      <c r="G11" s="127"/>
      <c r="H11" s="127"/>
      <c r="I11" s="127"/>
      <c r="J11" s="127"/>
      <c r="K11" s="127"/>
      <c r="L11" s="127"/>
      <c r="M11" s="128"/>
      <c r="N11" s="35"/>
    </row>
    <row r="12" spans="1:14" ht="15">
      <c r="A12" s="38" t="s">
        <v>8</v>
      </c>
      <c r="B12" s="134"/>
      <c r="C12" s="136"/>
      <c r="D12" s="136"/>
      <c r="E12" s="136"/>
      <c r="F12" s="127">
        <v>1587</v>
      </c>
      <c r="G12" s="127"/>
      <c r="H12" s="127"/>
      <c r="I12" s="127"/>
      <c r="J12" s="127"/>
      <c r="K12" s="127"/>
      <c r="L12" s="127"/>
      <c r="M12" s="128"/>
      <c r="N12" s="35"/>
    </row>
    <row r="13" spans="1:14" ht="15">
      <c r="A13" s="35" t="s">
        <v>9</v>
      </c>
      <c r="B13" s="134"/>
      <c r="C13" s="136"/>
      <c r="D13" s="136"/>
      <c r="E13" s="136"/>
      <c r="F13" s="136"/>
      <c r="G13" s="127">
        <v>1591</v>
      </c>
      <c r="H13" s="127"/>
      <c r="I13" s="127"/>
      <c r="J13" s="127"/>
      <c r="K13" s="127"/>
      <c r="L13" s="127"/>
      <c r="M13" s="128"/>
      <c r="N13" s="35"/>
    </row>
    <row r="14" spans="1:14" ht="15">
      <c r="A14" s="35" t="s">
        <v>10</v>
      </c>
      <c r="B14" s="134"/>
      <c r="C14" s="136"/>
      <c r="D14" s="136"/>
      <c r="E14" s="136"/>
      <c r="F14" s="136"/>
      <c r="G14" s="136"/>
      <c r="H14" s="127">
        <v>1545</v>
      </c>
      <c r="I14" s="127"/>
      <c r="J14" s="127"/>
      <c r="K14" s="127"/>
      <c r="L14" s="127"/>
      <c r="M14" s="128"/>
      <c r="N14" s="35"/>
    </row>
    <row r="15" spans="1:14" ht="15">
      <c r="A15" s="35" t="s">
        <v>11</v>
      </c>
      <c r="B15" s="134"/>
      <c r="C15" s="136"/>
      <c r="D15" s="136"/>
      <c r="E15" s="136"/>
      <c r="F15" s="136"/>
      <c r="G15" s="136"/>
      <c r="H15" s="136"/>
      <c r="I15" s="127">
        <v>1539</v>
      </c>
      <c r="J15" s="127"/>
      <c r="K15" s="127"/>
      <c r="L15" s="127"/>
      <c r="M15" s="128"/>
      <c r="N15" s="35"/>
    </row>
    <row r="16" spans="1:14" ht="15">
      <c r="A16" s="35" t="s">
        <v>12</v>
      </c>
      <c r="B16" s="134"/>
      <c r="C16" s="136"/>
      <c r="D16" s="136"/>
      <c r="E16" s="136"/>
      <c r="F16" s="136"/>
      <c r="G16" s="136"/>
      <c r="H16" s="136"/>
      <c r="I16" s="136"/>
      <c r="J16" s="127">
        <v>1500</v>
      </c>
      <c r="K16" s="127"/>
      <c r="L16" s="127"/>
      <c r="M16" s="128"/>
      <c r="N16" s="35"/>
    </row>
    <row r="17" spans="1:14" ht="15">
      <c r="A17" s="35" t="s">
        <v>13</v>
      </c>
      <c r="B17" s="134"/>
      <c r="C17" s="136"/>
      <c r="D17" s="136"/>
      <c r="E17" s="136"/>
      <c r="F17" s="136"/>
      <c r="G17" s="136"/>
      <c r="H17" s="136"/>
      <c r="I17" s="136"/>
      <c r="J17" s="136"/>
      <c r="K17" s="127">
        <v>1497</v>
      </c>
      <c r="L17" s="127"/>
      <c r="M17" s="128"/>
      <c r="N17" s="35"/>
    </row>
    <row r="18" spans="1:14" ht="15">
      <c r="A18" s="35" t="s">
        <v>14</v>
      </c>
      <c r="B18" s="134"/>
      <c r="C18" s="136"/>
      <c r="D18" s="136"/>
      <c r="E18" s="136"/>
      <c r="F18" s="136"/>
      <c r="G18" s="136"/>
      <c r="H18" s="136"/>
      <c r="I18" s="136"/>
      <c r="J18" s="136"/>
      <c r="K18" s="136"/>
      <c r="L18" s="127">
        <v>1476</v>
      </c>
      <c r="M18" s="128"/>
      <c r="N18" s="35"/>
    </row>
    <row r="19" spans="1:14" ht="15">
      <c r="A19" s="46" t="s">
        <v>15</v>
      </c>
      <c r="B19" s="135"/>
      <c r="C19" s="137"/>
      <c r="D19" s="137"/>
      <c r="E19" s="137"/>
      <c r="F19" s="137"/>
      <c r="G19" s="137"/>
      <c r="H19" s="137"/>
      <c r="I19" s="137"/>
      <c r="J19" s="137"/>
      <c r="K19" s="137"/>
      <c r="L19" s="137"/>
      <c r="M19" s="129">
        <v>1453</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1582</v>
      </c>
      <c r="C21" s="48">
        <f t="shared" si="0"/>
        <v>1607</v>
      </c>
      <c r="D21" s="48">
        <f t="shared" si="0"/>
        <v>1600</v>
      </c>
      <c r="E21" s="48">
        <f t="shared" si="0"/>
        <v>1634</v>
      </c>
      <c r="F21" s="48">
        <f t="shared" si="0"/>
        <v>1587</v>
      </c>
      <c r="G21" s="48">
        <f t="shared" si="0"/>
        <v>1591</v>
      </c>
      <c r="H21" s="48">
        <f t="shared" si="0"/>
        <v>1545</v>
      </c>
      <c r="I21" s="48">
        <f t="shared" si="0"/>
        <v>1539</v>
      </c>
      <c r="J21" s="66">
        <f t="shared" si="0"/>
        <v>1500</v>
      </c>
      <c r="K21" s="48">
        <f t="shared" si="0"/>
        <v>1497</v>
      </c>
      <c r="L21" s="48">
        <f t="shared" si="0"/>
        <v>1476</v>
      </c>
      <c r="M21" s="49">
        <f t="shared" si="0"/>
        <v>1453</v>
      </c>
      <c r="N21" s="50">
        <f>SUM(B21:M21)</f>
        <v>18611</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1550.9166666666667</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300" verticalDpi="300" orientation="landscape" scale="89" r:id="rId1"/>
  <headerFooter alignWithMargins="0">
    <oddFooter>&amp;LOMB Approval #:  0970-0338&amp;RExpiration Date:  07/31/2014</oddFooter>
  </headerFooter>
</worksheet>
</file>

<file path=xl/worksheets/sheet4.xml><?xml version="1.0" encoding="utf-8"?>
<worksheet xmlns="http://schemas.openxmlformats.org/spreadsheetml/2006/main" xmlns:r="http://schemas.openxmlformats.org/officeDocument/2006/relationships">
  <dimension ref="A1:R29"/>
  <sheetViews>
    <sheetView zoomScalePageLayoutView="0" workbookViewId="0" topLeftCell="A1">
      <selection activeCell="N26" sqref="N26"/>
    </sheetView>
  </sheetViews>
  <sheetFormatPr defaultColWidth="9.140625" defaultRowHeight="12.75"/>
  <sheetData>
    <row r="1" spans="1:18" ht="17.25">
      <c r="A1" s="74" t="str">
        <f>IF('Calculation Worksheet'!A1="State?","",'Calculation Worksheet'!A1)</f>
        <v>State? Illinois</v>
      </c>
      <c r="B1" s="18"/>
      <c r="C1" s="18"/>
      <c r="D1" s="18"/>
      <c r="E1" s="18"/>
      <c r="F1" s="18"/>
      <c r="G1" s="18"/>
      <c r="H1" s="18"/>
      <c r="I1" s="18"/>
      <c r="J1" s="18"/>
      <c r="K1" s="18"/>
      <c r="L1" s="18"/>
      <c r="M1" s="18"/>
      <c r="N1" s="18"/>
      <c r="O1" s="19"/>
      <c r="P1" s="19"/>
      <c r="Q1" s="19"/>
      <c r="R1" s="19"/>
    </row>
    <row r="2" spans="1:18" ht="15">
      <c r="A2" s="130" t="s">
        <v>69</v>
      </c>
      <c r="B2" s="20"/>
      <c r="C2" s="18"/>
      <c r="D2" s="18"/>
      <c r="E2" s="18"/>
      <c r="F2" s="18"/>
      <c r="G2" s="18"/>
      <c r="H2" s="18"/>
      <c r="I2" s="18"/>
      <c r="J2" s="18"/>
      <c r="K2" s="18"/>
      <c r="L2" s="18"/>
      <c r="M2" s="18"/>
      <c r="N2" s="18"/>
      <c r="O2" s="19"/>
      <c r="P2" s="19"/>
      <c r="Q2" s="19"/>
      <c r="R2" s="19"/>
    </row>
    <row r="3" spans="1:18" ht="15">
      <c r="A3" s="21"/>
      <c r="B3" s="20"/>
      <c r="C3" s="18"/>
      <c r="D3" s="18"/>
      <c r="E3" s="18"/>
      <c r="F3" s="18"/>
      <c r="G3" s="18"/>
      <c r="H3" s="18"/>
      <c r="I3" s="18"/>
      <c r="J3" s="18"/>
      <c r="K3" s="18"/>
      <c r="L3" s="148" t="s">
        <v>56</v>
      </c>
      <c r="M3" s="151">
        <f>IF('Calculation Worksheet'!E2="","",'Calculation Worksheet'!E2)</f>
        <v>42347</v>
      </c>
      <c r="N3" s="18"/>
      <c r="O3" s="19"/>
      <c r="P3" s="19"/>
      <c r="Q3" s="19"/>
      <c r="R3" s="19"/>
    </row>
    <row r="4" spans="1:18" ht="1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c r="O4" s="19"/>
      <c r="P4" s="19"/>
      <c r="Q4" s="19"/>
      <c r="R4" s="19"/>
    </row>
    <row r="5" spans="1:18" ht="15">
      <c r="A5" s="26"/>
      <c r="B5" s="14" t="s">
        <v>20</v>
      </c>
      <c r="C5" s="15" t="s">
        <v>6</v>
      </c>
      <c r="D5" s="15" t="s">
        <v>7</v>
      </c>
      <c r="E5" s="16" t="s">
        <v>21</v>
      </c>
      <c r="F5" s="16" t="s">
        <v>8</v>
      </c>
      <c r="G5" s="15" t="s">
        <v>9</v>
      </c>
      <c r="H5" s="15" t="s">
        <v>10</v>
      </c>
      <c r="I5" s="15" t="s">
        <v>11</v>
      </c>
      <c r="J5" s="15" t="s">
        <v>12</v>
      </c>
      <c r="K5" s="15" t="s">
        <v>13</v>
      </c>
      <c r="L5" s="15" t="s">
        <v>14</v>
      </c>
      <c r="M5" s="17" t="s">
        <v>15</v>
      </c>
      <c r="N5" s="27"/>
      <c r="O5" s="28"/>
      <c r="P5" s="28"/>
      <c r="Q5" s="28"/>
      <c r="R5" s="28"/>
    </row>
    <row r="6" spans="1:18" ht="15">
      <c r="A6" s="13" t="s">
        <v>16</v>
      </c>
      <c r="B6" s="29"/>
      <c r="C6" s="30"/>
      <c r="D6" s="30"/>
      <c r="E6" s="31"/>
      <c r="F6" s="31"/>
      <c r="G6" s="30"/>
      <c r="H6" s="30"/>
      <c r="I6" s="30"/>
      <c r="J6" s="30"/>
      <c r="K6" s="30"/>
      <c r="L6" s="30"/>
      <c r="M6" s="32"/>
      <c r="N6" s="27"/>
      <c r="O6" s="28"/>
      <c r="P6" s="28"/>
      <c r="Q6" s="28"/>
      <c r="R6" s="28"/>
    </row>
    <row r="7" spans="1:18" ht="15">
      <c r="A7" s="33" t="s">
        <v>19</v>
      </c>
      <c r="B7" s="123"/>
      <c r="C7" s="124"/>
      <c r="D7" s="124"/>
      <c r="E7" s="124"/>
      <c r="F7" s="124"/>
      <c r="G7" s="124"/>
      <c r="H7" s="124"/>
      <c r="I7" s="124"/>
      <c r="J7" s="124"/>
      <c r="K7" s="124"/>
      <c r="L7" s="124"/>
      <c r="M7" s="125"/>
      <c r="N7" s="27"/>
      <c r="O7" s="28"/>
      <c r="P7" s="28"/>
      <c r="Q7" s="28"/>
      <c r="R7" s="28"/>
    </row>
    <row r="8" spans="1:18" ht="15">
      <c r="A8" s="34" t="s">
        <v>20</v>
      </c>
      <c r="B8" s="126">
        <v>990</v>
      </c>
      <c r="C8" s="127"/>
      <c r="D8" s="127"/>
      <c r="E8" s="127"/>
      <c r="F8" s="127"/>
      <c r="G8" s="127"/>
      <c r="H8" s="127"/>
      <c r="I8" s="127"/>
      <c r="J8" s="127"/>
      <c r="K8" s="127"/>
      <c r="L8" s="127"/>
      <c r="M8" s="128"/>
      <c r="N8" s="35"/>
      <c r="O8" s="19"/>
      <c r="P8" s="19"/>
      <c r="Q8" s="19"/>
      <c r="R8" s="19"/>
    </row>
    <row r="9" spans="1:18" ht="15">
      <c r="A9" s="35" t="s">
        <v>6</v>
      </c>
      <c r="B9" s="134"/>
      <c r="C9" s="127">
        <v>993</v>
      </c>
      <c r="D9" s="127"/>
      <c r="E9" s="127"/>
      <c r="F9" s="127"/>
      <c r="G9" s="127"/>
      <c r="H9" s="127"/>
      <c r="I9" s="127"/>
      <c r="J9" s="127"/>
      <c r="K9" s="127"/>
      <c r="L9" s="127"/>
      <c r="M9" s="128"/>
      <c r="N9" s="35"/>
      <c r="O9" s="19"/>
      <c r="P9" s="19"/>
      <c r="Q9" s="19"/>
      <c r="R9" s="19"/>
    </row>
    <row r="10" spans="1:18" ht="15">
      <c r="A10" s="35" t="s">
        <v>7</v>
      </c>
      <c r="B10" s="134"/>
      <c r="C10" s="136"/>
      <c r="D10" s="127">
        <v>1002</v>
      </c>
      <c r="E10" s="127"/>
      <c r="F10" s="127"/>
      <c r="G10" s="127"/>
      <c r="H10" s="127"/>
      <c r="I10" s="127"/>
      <c r="J10" s="127"/>
      <c r="K10" s="127"/>
      <c r="L10" s="127"/>
      <c r="M10" s="128"/>
      <c r="N10" s="35"/>
      <c r="O10" s="19"/>
      <c r="P10" s="19"/>
      <c r="Q10" s="19"/>
      <c r="R10" s="19"/>
    </row>
    <row r="11" spans="1:18" ht="15">
      <c r="A11" s="34" t="s">
        <v>21</v>
      </c>
      <c r="B11" s="134"/>
      <c r="C11" s="136"/>
      <c r="D11" s="136"/>
      <c r="E11" s="127">
        <v>935</v>
      </c>
      <c r="F11" s="127"/>
      <c r="G11" s="127"/>
      <c r="H11" s="127"/>
      <c r="I11" s="127"/>
      <c r="J11" s="127"/>
      <c r="K11" s="127"/>
      <c r="L11" s="127"/>
      <c r="M11" s="128"/>
      <c r="N11" s="35"/>
      <c r="O11" s="19"/>
      <c r="P11" s="19"/>
      <c r="Q11" s="19"/>
      <c r="R11" s="19"/>
    </row>
    <row r="12" spans="1:18" ht="15">
      <c r="A12" s="38" t="s">
        <v>8</v>
      </c>
      <c r="B12" s="134"/>
      <c r="C12" s="136"/>
      <c r="D12" s="136"/>
      <c r="E12" s="136"/>
      <c r="F12" s="127">
        <v>832</v>
      </c>
      <c r="G12" s="127"/>
      <c r="H12" s="127"/>
      <c r="I12" s="127"/>
      <c r="J12" s="127"/>
      <c r="K12" s="127"/>
      <c r="L12" s="127"/>
      <c r="M12" s="128"/>
      <c r="N12" s="35"/>
      <c r="O12" s="19"/>
      <c r="P12" s="19"/>
      <c r="Q12" s="19"/>
      <c r="R12" s="19"/>
    </row>
    <row r="13" spans="1:18" ht="15">
      <c r="A13" s="35" t="s">
        <v>9</v>
      </c>
      <c r="B13" s="134"/>
      <c r="C13" s="136"/>
      <c r="D13" s="136"/>
      <c r="E13" s="136"/>
      <c r="F13" s="136"/>
      <c r="G13" s="127">
        <v>811</v>
      </c>
      <c r="H13" s="127"/>
      <c r="I13" s="127"/>
      <c r="J13" s="127"/>
      <c r="K13" s="127"/>
      <c r="L13" s="127"/>
      <c r="M13" s="128"/>
      <c r="N13" s="35"/>
      <c r="O13" s="19"/>
      <c r="P13" s="19"/>
      <c r="Q13" s="19"/>
      <c r="R13" s="19"/>
    </row>
    <row r="14" spans="1:18" ht="15">
      <c r="A14" s="35" t="s">
        <v>10</v>
      </c>
      <c r="B14" s="134"/>
      <c r="C14" s="136"/>
      <c r="D14" s="136"/>
      <c r="E14" s="136"/>
      <c r="F14" s="136"/>
      <c r="G14" s="136"/>
      <c r="H14" s="127">
        <v>697</v>
      </c>
      <c r="I14" s="127"/>
      <c r="J14" s="127"/>
      <c r="K14" s="127"/>
      <c r="L14" s="127"/>
      <c r="M14" s="128"/>
      <c r="N14" s="35"/>
      <c r="O14" s="19"/>
      <c r="P14" s="19"/>
      <c r="Q14" s="19"/>
      <c r="R14" s="19"/>
    </row>
    <row r="15" spans="1:18" ht="15">
      <c r="A15" s="35" t="s">
        <v>11</v>
      </c>
      <c r="B15" s="134"/>
      <c r="C15" s="136"/>
      <c r="D15" s="136"/>
      <c r="E15" s="136"/>
      <c r="F15" s="136"/>
      <c r="G15" s="136"/>
      <c r="H15" s="136"/>
      <c r="I15" s="127">
        <v>703</v>
      </c>
      <c r="J15" s="127"/>
      <c r="K15" s="127"/>
      <c r="L15" s="127"/>
      <c r="M15" s="128"/>
      <c r="N15" s="35"/>
      <c r="O15" s="19"/>
      <c r="P15" s="19"/>
      <c r="Q15" s="19"/>
      <c r="R15" s="19"/>
    </row>
    <row r="16" spans="1:18" ht="15">
      <c r="A16" s="35" t="s">
        <v>12</v>
      </c>
      <c r="B16" s="134"/>
      <c r="C16" s="136"/>
      <c r="D16" s="136"/>
      <c r="E16" s="136"/>
      <c r="F16" s="136"/>
      <c r="G16" s="136"/>
      <c r="H16" s="136"/>
      <c r="I16" s="136"/>
      <c r="J16" s="127">
        <v>724</v>
      </c>
      <c r="K16" s="127"/>
      <c r="L16" s="127"/>
      <c r="M16" s="128"/>
      <c r="N16" s="35"/>
      <c r="O16" s="19"/>
      <c r="P16" s="19"/>
      <c r="Q16" s="19"/>
      <c r="R16" s="19"/>
    </row>
    <row r="17" spans="1:18" ht="15">
      <c r="A17" s="35" t="s">
        <v>13</v>
      </c>
      <c r="B17" s="134"/>
      <c r="C17" s="136"/>
      <c r="D17" s="136"/>
      <c r="E17" s="136"/>
      <c r="F17" s="136"/>
      <c r="G17" s="136"/>
      <c r="H17" s="136"/>
      <c r="I17" s="136"/>
      <c r="J17" s="136"/>
      <c r="K17" s="127">
        <v>712</v>
      </c>
      <c r="L17" s="127"/>
      <c r="M17" s="128"/>
      <c r="N17" s="35"/>
      <c r="O17" s="19"/>
      <c r="P17" s="19"/>
      <c r="Q17" s="19"/>
      <c r="R17" s="19"/>
    </row>
    <row r="18" spans="1:18" ht="15">
      <c r="A18" s="35" t="s">
        <v>14</v>
      </c>
      <c r="B18" s="134"/>
      <c r="C18" s="136"/>
      <c r="D18" s="136"/>
      <c r="E18" s="136"/>
      <c r="F18" s="136"/>
      <c r="G18" s="136"/>
      <c r="H18" s="136"/>
      <c r="I18" s="136"/>
      <c r="J18" s="136"/>
      <c r="K18" s="136"/>
      <c r="L18" s="127">
        <v>673</v>
      </c>
      <c r="M18" s="128"/>
      <c r="N18" s="35"/>
      <c r="O18" s="19"/>
      <c r="P18" s="19"/>
      <c r="Q18" s="19"/>
      <c r="R18" s="19"/>
    </row>
    <row r="19" spans="1:18" ht="15">
      <c r="A19" s="46" t="s">
        <v>15</v>
      </c>
      <c r="B19" s="135"/>
      <c r="C19" s="137"/>
      <c r="D19" s="137"/>
      <c r="E19" s="137"/>
      <c r="F19" s="137"/>
      <c r="G19" s="137"/>
      <c r="H19" s="137"/>
      <c r="I19" s="137"/>
      <c r="J19" s="137"/>
      <c r="K19" s="137"/>
      <c r="L19" s="137"/>
      <c r="M19" s="129">
        <v>650</v>
      </c>
      <c r="N19" s="41" t="s">
        <v>17</v>
      </c>
      <c r="O19" s="19"/>
      <c r="P19" s="19"/>
      <c r="Q19" s="19"/>
      <c r="R19" s="19"/>
    </row>
    <row r="20" spans="1:18" ht="15">
      <c r="A20" s="35"/>
      <c r="B20" s="64"/>
      <c r="C20" s="65"/>
      <c r="D20" s="65"/>
      <c r="E20" s="65"/>
      <c r="F20" s="65"/>
      <c r="G20" s="65"/>
      <c r="H20" s="65"/>
      <c r="I20" s="65"/>
      <c r="J20" s="65"/>
      <c r="K20" s="65"/>
      <c r="L20" s="65"/>
      <c r="M20" s="65"/>
      <c r="N20" s="45" t="s">
        <v>18</v>
      </c>
      <c r="O20" s="19"/>
      <c r="P20" s="19"/>
      <c r="Q20" s="19"/>
      <c r="R20" s="19"/>
    </row>
    <row r="21" spans="1:18" ht="15">
      <c r="A21" s="46" t="s">
        <v>18</v>
      </c>
      <c r="B21" s="47">
        <f aca="true" t="shared" si="0" ref="B21:M21">SUM(B7:B19)</f>
        <v>990</v>
      </c>
      <c r="C21" s="48">
        <f t="shared" si="0"/>
        <v>993</v>
      </c>
      <c r="D21" s="48">
        <f t="shared" si="0"/>
        <v>1002</v>
      </c>
      <c r="E21" s="48">
        <f t="shared" si="0"/>
        <v>935</v>
      </c>
      <c r="F21" s="48">
        <f t="shared" si="0"/>
        <v>832</v>
      </c>
      <c r="G21" s="48">
        <f t="shared" si="0"/>
        <v>811</v>
      </c>
      <c r="H21" s="48">
        <f t="shared" si="0"/>
        <v>697</v>
      </c>
      <c r="I21" s="48">
        <f t="shared" si="0"/>
        <v>703</v>
      </c>
      <c r="J21" s="66">
        <f t="shared" si="0"/>
        <v>724</v>
      </c>
      <c r="K21" s="48">
        <f t="shared" si="0"/>
        <v>712</v>
      </c>
      <c r="L21" s="48">
        <f t="shared" si="0"/>
        <v>673</v>
      </c>
      <c r="M21" s="49">
        <f t="shared" si="0"/>
        <v>650</v>
      </c>
      <c r="N21" s="50">
        <f>SUM(B21:M21)</f>
        <v>9722</v>
      </c>
      <c r="O21" s="19"/>
      <c r="P21" s="19"/>
      <c r="Q21" s="19"/>
      <c r="R21" s="19"/>
    </row>
    <row r="22" spans="1:18" ht="15">
      <c r="A22" s="51"/>
      <c r="B22" s="52"/>
      <c r="C22" s="52"/>
      <c r="D22" s="52"/>
      <c r="E22" s="52"/>
      <c r="F22" s="52"/>
      <c r="G22" s="52"/>
      <c r="H22" s="52"/>
      <c r="I22" s="52"/>
      <c r="J22" s="52"/>
      <c r="K22" s="52"/>
      <c r="L22" s="52"/>
      <c r="M22" s="52"/>
      <c r="N22" s="53"/>
      <c r="O22" s="19"/>
      <c r="P22" s="19"/>
      <c r="Q22" s="19"/>
      <c r="R22" s="19"/>
    </row>
    <row r="23" spans="1:18"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810.1666666666666</v>
      </c>
      <c r="O23" s="19"/>
      <c r="P23" s="19"/>
      <c r="Q23" s="19"/>
      <c r="R23" s="19"/>
    </row>
    <row r="24" spans="1:18" ht="15">
      <c r="A24" s="19"/>
      <c r="B24" s="19"/>
      <c r="C24" s="19"/>
      <c r="D24" s="19"/>
      <c r="E24" s="19"/>
      <c r="F24" s="19"/>
      <c r="G24" s="19"/>
      <c r="H24" s="19"/>
      <c r="I24" s="19"/>
      <c r="J24" s="19"/>
      <c r="K24" s="19"/>
      <c r="L24" s="19"/>
      <c r="M24" s="19"/>
      <c r="N24" s="56"/>
      <c r="O24" s="19"/>
      <c r="P24" s="19"/>
      <c r="Q24" s="19"/>
      <c r="R24" s="19"/>
    </row>
    <row r="25" spans="1:18" ht="15">
      <c r="A25" s="19"/>
      <c r="B25" s="19"/>
      <c r="C25" s="19"/>
      <c r="D25" s="19"/>
      <c r="E25" s="19"/>
      <c r="F25" s="19"/>
      <c r="G25" s="19"/>
      <c r="H25" s="19"/>
      <c r="I25" s="19"/>
      <c r="J25" s="19"/>
      <c r="K25" s="19"/>
      <c r="L25" s="19"/>
      <c r="M25" s="19"/>
      <c r="N25" s="56"/>
      <c r="O25" s="19"/>
      <c r="P25" s="19"/>
      <c r="Q25" s="19"/>
      <c r="R25" s="19"/>
    </row>
    <row r="26" spans="1:18" ht="15">
      <c r="A26" s="57"/>
      <c r="B26" s="58"/>
      <c r="C26" s="58"/>
      <c r="D26" s="58"/>
      <c r="E26" s="58"/>
      <c r="F26" s="58"/>
      <c r="G26" s="58"/>
      <c r="H26" s="58"/>
      <c r="I26" s="58"/>
      <c r="J26" s="58"/>
      <c r="K26" s="58"/>
      <c r="L26" s="58"/>
      <c r="M26" s="58"/>
      <c r="N26" s="58"/>
      <c r="O26" s="19"/>
      <c r="P26" s="19"/>
      <c r="Q26" s="19"/>
      <c r="R26" s="19"/>
    </row>
    <row r="27" spans="1:18" ht="15">
      <c r="A27" s="19"/>
      <c r="B27" s="19"/>
      <c r="C27" s="19"/>
      <c r="D27" s="19"/>
      <c r="E27" s="19"/>
      <c r="F27" s="19"/>
      <c r="G27" s="19"/>
      <c r="H27" s="19"/>
      <c r="I27" s="19"/>
      <c r="J27" s="19"/>
      <c r="K27" s="19"/>
      <c r="L27" s="19"/>
      <c r="M27" s="19"/>
      <c r="N27" s="19"/>
      <c r="O27" s="19"/>
      <c r="P27" s="19"/>
      <c r="Q27" s="19"/>
      <c r="R27" s="19"/>
    </row>
    <row r="28" spans="1:18" ht="15">
      <c r="A28" s="28"/>
      <c r="B28" s="59"/>
      <c r="C28" s="60"/>
      <c r="D28" s="60"/>
      <c r="E28" s="59"/>
      <c r="F28" s="59"/>
      <c r="G28" s="60"/>
      <c r="H28" s="60"/>
      <c r="I28" s="60"/>
      <c r="J28" s="60"/>
      <c r="K28" s="60"/>
      <c r="L28" s="60"/>
      <c r="M28" s="60"/>
      <c r="N28" s="28"/>
      <c r="O28" s="19"/>
      <c r="P28" s="19"/>
      <c r="Q28" s="19"/>
      <c r="R28" s="19"/>
    </row>
    <row r="29" spans="1:18" ht="15">
      <c r="A29" s="19"/>
      <c r="B29" s="56"/>
      <c r="C29" s="56"/>
      <c r="D29" s="56"/>
      <c r="E29" s="56"/>
      <c r="F29" s="56"/>
      <c r="G29" s="56"/>
      <c r="H29" s="56"/>
      <c r="I29" s="56"/>
      <c r="J29" s="56"/>
      <c r="K29" s="56"/>
      <c r="L29" s="56"/>
      <c r="M29" s="56"/>
      <c r="N29" s="19"/>
      <c r="O29" s="19"/>
      <c r="P29" s="19"/>
      <c r="Q29" s="19"/>
      <c r="R29"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R29"/>
  <sheetViews>
    <sheetView zoomScalePageLayoutView="0" workbookViewId="0" topLeftCell="A1">
      <selection activeCell="N21" sqref="N21"/>
    </sheetView>
  </sheetViews>
  <sheetFormatPr defaultColWidth="9.140625" defaultRowHeight="12.75"/>
  <sheetData>
    <row r="1" spans="1:18" ht="17.25">
      <c r="A1" s="74" t="str">
        <f>IF('Calculation Worksheet'!A1="State?","",'Calculation Worksheet'!A1)</f>
        <v>State? Illinois</v>
      </c>
      <c r="B1" s="18"/>
      <c r="C1" s="18"/>
      <c r="D1" s="18"/>
      <c r="E1" s="18"/>
      <c r="F1" s="18"/>
      <c r="G1" s="18"/>
      <c r="H1" s="18"/>
      <c r="I1" s="18"/>
      <c r="J1" s="18"/>
      <c r="K1" s="18"/>
      <c r="L1" s="18"/>
      <c r="M1" s="18"/>
      <c r="N1" s="18"/>
      <c r="O1" s="19"/>
      <c r="P1" s="19"/>
      <c r="Q1" s="19"/>
      <c r="R1" s="19"/>
    </row>
    <row r="2" spans="1:18" ht="15">
      <c r="A2" s="130" t="s">
        <v>70</v>
      </c>
      <c r="B2" s="20"/>
      <c r="C2" s="18"/>
      <c r="D2" s="18"/>
      <c r="E2" s="18"/>
      <c r="F2" s="18"/>
      <c r="G2" s="18"/>
      <c r="H2" s="18"/>
      <c r="I2" s="18"/>
      <c r="J2" s="18"/>
      <c r="K2" s="18"/>
      <c r="L2" s="18"/>
      <c r="M2" s="18"/>
      <c r="N2" s="18"/>
      <c r="O2" s="19"/>
      <c r="P2" s="19"/>
      <c r="Q2" s="19"/>
      <c r="R2" s="19"/>
    </row>
    <row r="3" spans="1:18" ht="15">
      <c r="A3" s="21"/>
      <c r="B3" s="20"/>
      <c r="C3" s="18"/>
      <c r="D3" s="18"/>
      <c r="E3" s="18"/>
      <c r="F3" s="18"/>
      <c r="G3" s="18"/>
      <c r="H3" s="18"/>
      <c r="I3" s="18"/>
      <c r="J3" s="18"/>
      <c r="K3" s="18"/>
      <c r="L3" s="148" t="s">
        <v>56</v>
      </c>
      <c r="M3" s="151">
        <f>IF('Calculation Worksheet'!E2="","",'Calculation Worksheet'!E2)</f>
        <v>42347</v>
      </c>
      <c r="N3" s="18"/>
      <c r="O3" s="19"/>
      <c r="P3" s="19"/>
      <c r="Q3" s="19"/>
      <c r="R3" s="19"/>
    </row>
    <row r="4" spans="1:18" ht="1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c r="O4" s="19"/>
      <c r="P4" s="19"/>
      <c r="Q4" s="19"/>
      <c r="R4" s="19"/>
    </row>
    <row r="5" spans="1:18" ht="15">
      <c r="A5" s="26"/>
      <c r="B5" s="14" t="s">
        <v>20</v>
      </c>
      <c r="C5" s="15" t="s">
        <v>6</v>
      </c>
      <c r="D5" s="15" t="s">
        <v>7</v>
      </c>
      <c r="E5" s="16" t="s">
        <v>21</v>
      </c>
      <c r="F5" s="16" t="s">
        <v>8</v>
      </c>
      <c r="G5" s="15" t="s">
        <v>9</v>
      </c>
      <c r="H5" s="15" t="s">
        <v>10</v>
      </c>
      <c r="I5" s="15" t="s">
        <v>11</v>
      </c>
      <c r="J5" s="15" t="s">
        <v>12</v>
      </c>
      <c r="K5" s="15" t="s">
        <v>13</v>
      </c>
      <c r="L5" s="15" t="s">
        <v>14</v>
      </c>
      <c r="M5" s="17" t="s">
        <v>15</v>
      </c>
      <c r="N5" s="27"/>
      <c r="O5" s="28"/>
      <c r="P5" s="28"/>
      <c r="Q5" s="28"/>
      <c r="R5" s="28"/>
    </row>
    <row r="6" spans="1:18" ht="15">
      <c r="A6" s="13" t="s">
        <v>16</v>
      </c>
      <c r="B6" s="29"/>
      <c r="C6" s="30"/>
      <c r="D6" s="30"/>
      <c r="E6" s="31"/>
      <c r="F6" s="31"/>
      <c r="G6" s="30"/>
      <c r="H6" s="30"/>
      <c r="I6" s="30"/>
      <c r="J6" s="30"/>
      <c r="K6" s="30"/>
      <c r="L6" s="30"/>
      <c r="M6" s="32"/>
      <c r="N6" s="27"/>
      <c r="O6" s="28"/>
      <c r="P6" s="28"/>
      <c r="Q6" s="28"/>
      <c r="R6" s="28"/>
    </row>
    <row r="7" spans="1:18" ht="15">
      <c r="A7" s="33" t="s">
        <v>19</v>
      </c>
      <c r="B7" s="123"/>
      <c r="C7" s="124"/>
      <c r="D7" s="124"/>
      <c r="E7" s="124"/>
      <c r="F7" s="124"/>
      <c r="G7" s="124"/>
      <c r="H7" s="124"/>
      <c r="I7" s="124"/>
      <c r="J7" s="124"/>
      <c r="K7" s="124"/>
      <c r="L7" s="124"/>
      <c r="M7" s="125"/>
      <c r="N7" s="27"/>
      <c r="O7" s="28"/>
      <c r="P7" s="28"/>
      <c r="Q7" s="28"/>
      <c r="R7" s="28"/>
    </row>
    <row r="8" spans="1:18" ht="15">
      <c r="A8" s="34" t="s">
        <v>20</v>
      </c>
      <c r="B8" s="126">
        <v>663</v>
      </c>
      <c r="C8" s="127"/>
      <c r="D8" s="127"/>
      <c r="E8" s="127"/>
      <c r="F8" s="127"/>
      <c r="G8" s="127"/>
      <c r="H8" s="127"/>
      <c r="I8" s="127"/>
      <c r="J8" s="127"/>
      <c r="K8" s="127"/>
      <c r="L8" s="127"/>
      <c r="M8" s="128"/>
      <c r="N8" s="35"/>
      <c r="O8" s="19"/>
      <c r="P8" s="19"/>
      <c r="Q8" s="19"/>
      <c r="R8" s="19"/>
    </row>
    <row r="9" spans="1:18" ht="15">
      <c r="A9" s="35" t="s">
        <v>6</v>
      </c>
      <c r="B9" s="134"/>
      <c r="C9" s="127">
        <v>684</v>
      </c>
      <c r="D9" s="127"/>
      <c r="E9" s="127"/>
      <c r="F9" s="127"/>
      <c r="G9" s="127"/>
      <c r="H9" s="127"/>
      <c r="I9" s="127"/>
      <c r="J9" s="127"/>
      <c r="K9" s="127"/>
      <c r="L9" s="127"/>
      <c r="M9" s="128"/>
      <c r="N9" s="35"/>
      <c r="O9" s="19"/>
      <c r="P9" s="19"/>
      <c r="Q9" s="19"/>
      <c r="R9" s="19"/>
    </row>
    <row r="10" spans="1:18" ht="15">
      <c r="A10" s="35" t="s">
        <v>7</v>
      </c>
      <c r="B10" s="134"/>
      <c r="C10" s="136"/>
      <c r="D10" s="127">
        <v>709</v>
      </c>
      <c r="E10" s="127"/>
      <c r="F10" s="127"/>
      <c r="G10" s="127"/>
      <c r="H10" s="127"/>
      <c r="I10" s="127"/>
      <c r="J10" s="127"/>
      <c r="K10" s="127"/>
      <c r="L10" s="127"/>
      <c r="M10" s="128"/>
      <c r="N10" s="35"/>
      <c r="O10" s="19"/>
      <c r="P10" s="19"/>
      <c r="Q10" s="19"/>
      <c r="R10" s="19"/>
    </row>
    <row r="11" spans="1:18" ht="15">
      <c r="A11" s="34" t="s">
        <v>21</v>
      </c>
      <c r="B11" s="134"/>
      <c r="C11" s="136"/>
      <c r="D11" s="136"/>
      <c r="E11" s="127">
        <v>720</v>
      </c>
      <c r="F11" s="127"/>
      <c r="G11" s="127"/>
      <c r="H11" s="127"/>
      <c r="I11" s="127"/>
      <c r="J11" s="127"/>
      <c r="K11" s="127"/>
      <c r="L11" s="127"/>
      <c r="M11" s="128"/>
      <c r="N11" s="35"/>
      <c r="O11" s="19"/>
      <c r="P11" s="19"/>
      <c r="Q11" s="19"/>
      <c r="R11" s="19"/>
    </row>
    <row r="12" spans="1:18" ht="15">
      <c r="A12" s="38" t="s">
        <v>8</v>
      </c>
      <c r="B12" s="134"/>
      <c r="C12" s="136"/>
      <c r="D12" s="136"/>
      <c r="E12" s="136"/>
      <c r="F12" s="127">
        <v>722</v>
      </c>
      <c r="G12" s="127"/>
      <c r="H12" s="127"/>
      <c r="I12" s="127"/>
      <c r="J12" s="127"/>
      <c r="K12" s="127"/>
      <c r="L12" s="127"/>
      <c r="M12" s="128"/>
      <c r="N12" s="35"/>
      <c r="O12" s="19"/>
      <c r="P12" s="19"/>
      <c r="Q12" s="19"/>
      <c r="R12" s="19"/>
    </row>
    <row r="13" spans="1:18" ht="15">
      <c r="A13" s="35" t="s">
        <v>9</v>
      </c>
      <c r="B13" s="134"/>
      <c r="C13" s="136"/>
      <c r="D13" s="136"/>
      <c r="E13" s="136"/>
      <c r="F13" s="136"/>
      <c r="G13" s="127">
        <v>730</v>
      </c>
      <c r="H13" s="127"/>
      <c r="I13" s="127"/>
      <c r="J13" s="127"/>
      <c r="K13" s="127"/>
      <c r="L13" s="127"/>
      <c r="M13" s="128"/>
      <c r="N13" s="35"/>
      <c r="O13" s="19"/>
      <c r="P13" s="19"/>
      <c r="Q13" s="19"/>
      <c r="R13" s="19"/>
    </row>
    <row r="14" spans="1:18" ht="15">
      <c r="A14" s="35" t="s">
        <v>10</v>
      </c>
      <c r="B14" s="134"/>
      <c r="C14" s="136"/>
      <c r="D14" s="136"/>
      <c r="E14" s="136"/>
      <c r="F14" s="136"/>
      <c r="G14" s="136"/>
      <c r="H14" s="127">
        <v>715</v>
      </c>
      <c r="I14" s="127"/>
      <c r="J14" s="127"/>
      <c r="K14" s="127"/>
      <c r="L14" s="127"/>
      <c r="M14" s="128"/>
      <c r="N14" s="35"/>
      <c r="O14" s="19"/>
      <c r="P14" s="19"/>
      <c r="Q14" s="19"/>
      <c r="R14" s="19"/>
    </row>
    <row r="15" spans="1:18" ht="15">
      <c r="A15" s="35" t="s">
        <v>11</v>
      </c>
      <c r="B15" s="134"/>
      <c r="C15" s="136"/>
      <c r="D15" s="136"/>
      <c r="E15" s="136"/>
      <c r="F15" s="136"/>
      <c r="G15" s="136"/>
      <c r="H15" s="136"/>
      <c r="I15" s="127">
        <v>720</v>
      </c>
      <c r="J15" s="127"/>
      <c r="K15" s="127"/>
      <c r="L15" s="127"/>
      <c r="M15" s="128"/>
      <c r="N15" s="35"/>
      <c r="O15" s="19"/>
      <c r="P15" s="19"/>
      <c r="Q15" s="19"/>
      <c r="R15" s="19"/>
    </row>
    <row r="16" spans="1:18" ht="15">
      <c r="A16" s="35" t="s">
        <v>12</v>
      </c>
      <c r="B16" s="134"/>
      <c r="C16" s="136"/>
      <c r="D16" s="136"/>
      <c r="E16" s="136"/>
      <c r="F16" s="136"/>
      <c r="G16" s="136"/>
      <c r="H16" s="136"/>
      <c r="I16" s="136"/>
      <c r="J16" s="127">
        <v>722</v>
      </c>
      <c r="K16" s="127"/>
      <c r="L16" s="127"/>
      <c r="M16" s="128"/>
      <c r="N16" s="35"/>
      <c r="O16" s="19"/>
      <c r="P16" s="19"/>
      <c r="Q16" s="19"/>
      <c r="R16" s="19"/>
    </row>
    <row r="17" spans="1:18" ht="15">
      <c r="A17" s="35" t="s">
        <v>13</v>
      </c>
      <c r="B17" s="134"/>
      <c r="C17" s="136"/>
      <c r="D17" s="136"/>
      <c r="E17" s="136"/>
      <c r="F17" s="136"/>
      <c r="G17" s="136"/>
      <c r="H17" s="136"/>
      <c r="I17" s="136"/>
      <c r="J17" s="136"/>
      <c r="K17" s="127">
        <v>710</v>
      </c>
      <c r="L17" s="127"/>
      <c r="M17" s="128"/>
      <c r="N17" s="35"/>
      <c r="O17" s="19"/>
      <c r="P17" s="19"/>
      <c r="Q17" s="19"/>
      <c r="R17" s="19"/>
    </row>
    <row r="18" spans="1:18" ht="15">
      <c r="A18" s="35" t="s">
        <v>14</v>
      </c>
      <c r="B18" s="134"/>
      <c r="C18" s="136"/>
      <c r="D18" s="136"/>
      <c r="E18" s="136"/>
      <c r="F18" s="136"/>
      <c r="G18" s="136"/>
      <c r="H18" s="136"/>
      <c r="I18" s="136"/>
      <c r="J18" s="136"/>
      <c r="K18" s="136"/>
      <c r="L18" s="127">
        <v>702</v>
      </c>
      <c r="M18" s="128"/>
      <c r="N18" s="35"/>
      <c r="O18" s="19"/>
      <c r="P18" s="19"/>
      <c r="Q18" s="19"/>
      <c r="R18" s="19"/>
    </row>
    <row r="19" spans="1:18" ht="15">
      <c r="A19" s="46" t="s">
        <v>15</v>
      </c>
      <c r="B19" s="135"/>
      <c r="C19" s="137"/>
      <c r="D19" s="137"/>
      <c r="E19" s="137"/>
      <c r="F19" s="137"/>
      <c r="G19" s="137"/>
      <c r="H19" s="137"/>
      <c r="I19" s="137"/>
      <c r="J19" s="137"/>
      <c r="K19" s="137"/>
      <c r="L19" s="137"/>
      <c r="M19" s="129">
        <v>694</v>
      </c>
      <c r="N19" s="41" t="s">
        <v>17</v>
      </c>
      <c r="O19" s="19"/>
      <c r="P19" s="19"/>
      <c r="Q19" s="19"/>
      <c r="R19" s="19"/>
    </row>
    <row r="20" spans="1:18" ht="15">
      <c r="A20" s="35"/>
      <c r="B20" s="64"/>
      <c r="C20" s="65"/>
      <c r="D20" s="65"/>
      <c r="E20" s="65"/>
      <c r="F20" s="65"/>
      <c r="G20" s="65"/>
      <c r="H20" s="65"/>
      <c r="I20" s="65"/>
      <c r="J20" s="65"/>
      <c r="K20" s="65"/>
      <c r="L20" s="65"/>
      <c r="M20" s="65"/>
      <c r="N20" s="45" t="s">
        <v>18</v>
      </c>
      <c r="O20" s="19"/>
      <c r="P20" s="19"/>
      <c r="Q20" s="19"/>
      <c r="R20" s="19"/>
    </row>
    <row r="21" spans="1:18" ht="15">
      <c r="A21" s="46" t="s">
        <v>18</v>
      </c>
      <c r="B21" s="47">
        <f aca="true" t="shared" si="0" ref="B21:M21">SUM(B7:B19)</f>
        <v>663</v>
      </c>
      <c r="C21" s="48">
        <f t="shared" si="0"/>
        <v>684</v>
      </c>
      <c r="D21" s="48">
        <f t="shared" si="0"/>
        <v>709</v>
      </c>
      <c r="E21" s="48">
        <f t="shared" si="0"/>
        <v>720</v>
      </c>
      <c r="F21" s="48">
        <f t="shared" si="0"/>
        <v>722</v>
      </c>
      <c r="G21" s="48">
        <f t="shared" si="0"/>
        <v>730</v>
      </c>
      <c r="H21" s="48">
        <f t="shared" si="0"/>
        <v>715</v>
      </c>
      <c r="I21" s="48">
        <f t="shared" si="0"/>
        <v>720</v>
      </c>
      <c r="J21" s="66">
        <f t="shared" si="0"/>
        <v>722</v>
      </c>
      <c r="K21" s="48">
        <f t="shared" si="0"/>
        <v>710</v>
      </c>
      <c r="L21" s="48">
        <f t="shared" si="0"/>
        <v>702</v>
      </c>
      <c r="M21" s="49">
        <f t="shared" si="0"/>
        <v>694</v>
      </c>
      <c r="N21" s="50">
        <f>SUM(B21:M21)</f>
        <v>8491</v>
      </c>
      <c r="O21" s="19"/>
      <c r="P21" s="19"/>
      <c r="Q21" s="19"/>
      <c r="R21" s="19"/>
    </row>
    <row r="22" spans="1:18" ht="15">
      <c r="A22" s="51"/>
      <c r="B22" s="52"/>
      <c r="C22" s="52"/>
      <c r="D22" s="52"/>
      <c r="E22" s="52"/>
      <c r="F22" s="52"/>
      <c r="G22" s="52"/>
      <c r="H22" s="52"/>
      <c r="I22" s="52"/>
      <c r="J22" s="52"/>
      <c r="K22" s="52"/>
      <c r="L22" s="52"/>
      <c r="M22" s="52"/>
      <c r="N22" s="53"/>
      <c r="O22" s="19"/>
      <c r="P22" s="19"/>
      <c r="Q22" s="19"/>
      <c r="R22" s="19"/>
    </row>
    <row r="23" spans="1:18"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707.5833333333334</v>
      </c>
      <c r="O23" s="19"/>
      <c r="P23" s="19"/>
      <c r="Q23" s="19"/>
      <c r="R23" s="19"/>
    </row>
    <row r="24" spans="1:18" ht="15">
      <c r="A24" s="19"/>
      <c r="B24" s="19"/>
      <c r="C24" s="19"/>
      <c r="D24" s="19"/>
      <c r="E24" s="19"/>
      <c r="F24" s="19"/>
      <c r="G24" s="19"/>
      <c r="H24" s="19"/>
      <c r="I24" s="19"/>
      <c r="J24" s="19"/>
      <c r="K24" s="19"/>
      <c r="L24" s="19"/>
      <c r="M24" s="19"/>
      <c r="N24" s="56"/>
      <c r="O24" s="19"/>
      <c r="P24" s="19"/>
      <c r="Q24" s="19"/>
      <c r="R24" s="19"/>
    </row>
    <row r="25" spans="1:18" ht="15">
      <c r="A25" s="19"/>
      <c r="B25" s="19"/>
      <c r="C25" s="19"/>
      <c r="D25" s="19"/>
      <c r="E25" s="19"/>
      <c r="F25" s="19"/>
      <c r="G25" s="19"/>
      <c r="H25" s="19"/>
      <c r="I25" s="19"/>
      <c r="J25" s="19"/>
      <c r="K25" s="19"/>
      <c r="L25" s="19"/>
      <c r="M25" s="19"/>
      <c r="N25" s="56"/>
      <c r="O25" s="19"/>
      <c r="P25" s="19"/>
      <c r="Q25" s="19"/>
      <c r="R25" s="19"/>
    </row>
    <row r="26" spans="1:18" ht="15">
      <c r="A26" s="57"/>
      <c r="B26" s="58"/>
      <c r="C26" s="58"/>
      <c r="D26" s="58"/>
      <c r="E26" s="58"/>
      <c r="F26" s="58"/>
      <c r="G26" s="58"/>
      <c r="H26" s="58"/>
      <c r="I26" s="58"/>
      <c r="J26" s="58"/>
      <c r="K26" s="58"/>
      <c r="L26" s="58"/>
      <c r="M26" s="58"/>
      <c r="N26" s="58"/>
      <c r="O26" s="19"/>
      <c r="P26" s="19"/>
      <c r="Q26" s="19"/>
      <c r="R26" s="19"/>
    </row>
    <row r="27" spans="1:18" ht="15">
      <c r="A27" s="19"/>
      <c r="B27" s="19"/>
      <c r="C27" s="19"/>
      <c r="D27" s="19"/>
      <c r="E27" s="19"/>
      <c r="F27" s="19"/>
      <c r="G27" s="19"/>
      <c r="H27" s="19"/>
      <c r="I27" s="19"/>
      <c r="J27" s="19"/>
      <c r="K27" s="19"/>
      <c r="L27" s="19"/>
      <c r="M27" s="19"/>
      <c r="N27" s="19"/>
      <c r="O27" s="19"/>
      <c r="P27" s="19"/>
      <c r="Q27" s="19"/>
      <c r="R27" s="19"/>
    </row>
    <row r="28" spans="1:18" ht="15">
      <c r="A28" s="28"/>
      <c r="B28" s="59"/>
      <c r="C28" s="60"/>
      <c r="D28" s="60"/>
      <c r="E28" s="59"/>
      <c r="F28" s="59"/>
      <c r="G28" s="60"/>
      <c r="H28" s="60"/>
      <c r="I28" s="60"/>
      <c r="J28" s="60"/>
      <c r="K28" s="60"/>
      <c r="L28" s="60"/>
      <c r="M28" s="60"/>
      <c r="N28" s="28"/>
      <c r="O28" s="19"/>
      <c r="P28" s="19"/>
      <c r="Q28" s="19"/>
      <c r="R28" s="19"/>
    </row>
    <row r="29" spans="1:18" ht="15">
      <c r="A29" s="19"/>
      <c r="B29" s="56"/>
      <c r="C29" s="56"/>
      <c r="D29" s="56"/>
      <c r="E29" s="56"/>
      <c r="F29" s="56"/>
      <c r="G29" s="56"/>
      <c r="H29" s="56"/>
      <c r="I29" s="56"/>
      <c r="J29" s="56"/>
      <c r="K29" s="56"/>
      <c r="L29" s="56"/>
      <c r="M29" s="56"/>
      <c r="N29" s="19"/>
      <c r="O29" s="19"/>
      <c r="P29" s="19"/>
      <c r="Q29" s="19"/>
      <c r="R29"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R29"/>
  <sheetViews>
    <sheetView zoomScalePageLayoutView="0" workbookViewId="0" topLeftCell="A1">
      <selection activeCell="U22" sqref="U22"/>
    </sheetView>
  </sheetViews>
  <sheetFormatPr defaultColWidth="9.140625" defaultRowHeight="12.75"/>
  <sheetData>
    <row r="1" spans="1:18" ht="17.25">
      <c r="A1" s="74" t="str">
        <f>IF('Calculation Worksheet'!A1="State?","",'Calculation Worksheet'!A1)</f>
        <v>State? Illinois</v>
      </c>
      <c r="B1" s="18"/>
      <c r="C1" s="18"/>
      <c r="D1" s="18"/>
      <c r="E1" s="18"/>
      <c r="F1" s="18"/>
      <c r="G1" s="18"/>
      <c r="H1" s="18"/>
      <c r="I1" s="18"/>
      <c r="J1" s="18"/>
      <c r="K1" s="18"/>
      <c r="L1" s="18"/>
      <c r="M1" s="18"/>
      <c r="N1" s="18"/>
      <c r="O1" s="19"/>
      <c r="P1" s="19"/>
      <c r="Q1" s="19"/>
      <c r="R1" s="19"/>
    </row>
    <row r="2" spans="1:18" ht="15">
      <c r="A2" s="130" t="s">
        <v>71</v>
      </c>
      <c r="B2" s="20"/>
      <c r="C2" s="18"/>
      <c r="D2" s="18"/>
      <c r="E2" s="18"/>
      <c r="F2" s="18"/>
      <c r="G2" s="18"/>
      <c r="H2" s="18"/>
      <c r="I2" s="18"/>
      <c r="J2" s="18"/>
      <c r="K2" s="18"/>
      <c r="L2" s="18"/>
      <c r="M2" s="18"/>
      <c r="N2" s="18"/>
      <c r="O2" s="19"/>
      <c r="P2" s="19"/>
      <c r="Q2" s="19"/>
      <c r="R2" s="19"/>
    </row>
    <row r="3" spans="1:18" ht="15">
      <c r="A3" s="21"/>
      <c r="B3" s="20"/>
      <c r="C3" s="18"/>
      <c r="D3" s="18"/>
      <c r="E3" s="18"/>
      <c r="F3" s="18"/>
      <c r="G3" s="18"/>
      <c r="H3" s="18"/>
      <c r="I3" s="18"/>
      <c r="J3" s="18"/>
      <c r="K3" s="18"/>
      <c r="L3" s="148" t="s">
        <v>56</v>
      </c>
      <c r="M3" s="151">
        <f>IF('Calculation Worksheet'!E2="","",'Calculation Worksheet'!E2)</f>
        <v>42347</v>
      </c>
      <c r="N3" s="18"/>
      <c r="O3" s="19"/>
      <c r="P3" s="19"/>
      <c r="Q3" s="19"/>
      <c r="R3" s="19"/>
    </row>
    <row r="4" spans="1:18" ht="1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c r="O4" s="19"/>
      <c r="P4" s="19"/>
      <c r="Q4" s="19"/>
      <c r="R4" s="19"/>
    </row>
    <row r="5" spans="1:18" ht="15">
      <c r="A5" s="26"/>
      <c r="B5" s="14" t="s">
        <v>20</v>
      </c>
      <c r="C5" s="15" t="s">
        <v>6</v>
      </c>
      <c r="D5" s="15" t="s">
        <v>7</v>
      </c>
      <c r="E5" s="16" t="s">
        <v>21</v>
      </c>
      <c r="F5" s="16" t="s">
        <v>8</v>
      </c>
      <c r="G5" s="15" t="s">
        <v>9</v>
      </c>
      <c r="H5" s="15" t="s">
        <v>10</v>
      </c>
      <c r="I5" s="15" t="s">
        <v>11</v>
      </c>
      <c r="J5" s="15" t="s">
        <v>12</v>
      </c>
      <c r="K5" s="15" t="s">
        <v>13</v>
      </c>
      <c r="L5" s="15" t="s">
        <v>14</v>
      </c>
      <c r="M5" s="17" t="s">
        <v>15</v>
      </c>
      <c r="N5" s="27"/>
      <c r="O5" s="28"/>
      <c r="P5" s="28"/>
      <c r="Q5" s="28"/>
      <c r="R5" s="28"/>
    </row>
    <row r="6" spans="1:18" ht="15">
      <c r="A6" s="13" t="s">
        <v>16</v>
      </c>
      <c r="B6" s="29"/>
      <c r="C6" s="30"/>
      <c r="D6" s="30"/>
      <c r="E6" s="31"/>
      <c r="F6" s="31"/>
      <c r="G6" s="30"/>
      <c r="H6" s="30"/>
      <c r="I6" s="30"/>
      <c r="J6" s="30"/>
      <c r="K6" s="30"/>
      <c r="L6" s="30"/>
      <c r="M6" s="32"/>
      <c r="N6" s="27"/>
      <c r="O6" s="28"/>
      <c r="P6" s="28"/>
      <c r="Q6" s="28"/>
      <c r="R6" s="28"/>
    </row>
    <row r="7" spans="1:18" ht="15">
      <c r="A7" s="33" t="s">
        <v>19</v>
      </c>
      <c r="B7" s="123"/>
      <c r="C7" s="124"/>
      <c r="D7" s="124"/>
      <c r="E7" s="124"/>
      <c r="F7" s="124"/>
      <c r="G7" s="124"/>
      <c r="H7" s="124"/>
      <c r="I7" s="124"/>
      <c r="J7" s="124"/>
      <c r="K7" s="124"/>
      <c r="L7" s="124"/>
      <c r="M7" s="125"/>
      <c r="N7" s="27"/>
      <c r="O7" s="28"/>
      <c r="P7" s="28"/>
      <c r="Q7" s="28"/>
      <c r="R7" s="28"/>
    </row>
    <row r="8" spans="1:18" ht="15">
      <c r="A8" s="34" t="s">
        <v>20</v>
      </c>
      <c r="B8" s="126">
        <v>8664</v>
      </c>
      <c r="C8" s="127"/>
      <c r="D8" s="127"/>
      <c r="E8" s="127"/>
      <c r="F8" s="127"/>
      <c r="G8" s="127"/>
      <c r="H8" s="127"/>
      <c r="I8" s="127"/>
      <c r="J8" s="127"/>
      <c r="K8" s="127"/>
      <c r="L8" s="127"/>
      <c r="M8" s="128"/>
      <c r="N8" s="35"/>
      <c r="O8" s="19"/>
      <c r="P8" s="19"/>
      <c r="Q8" s="19"/>
      <c r="R8" s="19"/>
    </row>
    <row r="9" spans="1:18" ht="15">
      <c r="A9" s="35" t="s">
        <v>6</v>
      </c>
      <c r="B9" s="134"/>
      <c r="C9" s="127">
        <v>8734</v>
      </c>
      <c r="D9" s="127"/>
      <c r="E9" s="127"/>
      <c r="F9" s="127"/>
      <c r="G9" s="127"/>
      <c r="H9" s="127"/>
      <c r="I9" s="127"/>
      <c r="J9" s="127"/>
      <c r="K9" s="127"/>
      <c r="L9" s="127"/>
      <c r="M9" s="128"/>
      <c r="N9" s="35"/>
      <c r="O9" s="19"/>
      <c r="P9" s="19"/>
      <c r="Q9" s="19"/>
      <c r="R9" s="19"/>
    </row>
    <row r="10" spans="1:18" ht="15">
      <c r="A10" s="35" t="s">
        <v>7</v>
      </c>
      <c r="B10" s="134"/>
      <c r="C10" s="136"/>
      <c r="D10" s="127">
        <v>9438</v>
      </c>
      <c r="E10" s="127"/>
      <c r="F10" s="127"/>
      <c r="G10" s="127"/>
      <c r="H10" s="127"/>
      <c r="I10" s="127"/>
      <c r="J10" s="127"/>
      <c r="K10" s="127"/>
      <c r="L10" s="127"/>
      <c r="M10" s="128"/>
      <c r="N10" s="35"/>
      <c r="O10" s="19"/>
      <c r="P10" s="19"/>
      <c r="Q10" s="19"/>
      <c r="R10" s="19"/>
    </row>
    <row r="11" spans="1:18" ht="15">
      <c r="A11" s="34" t="s">
        <v>21</v>
      </c>
      <c r="B11" s="134"/>
      <c r="C11" s="136"/>
      <c r="D11" s="136"/>
      <c r="E11" s="127">
        <v>9441</v>
      </c>
      <c r="F11" s="127"/>
      <c r="G11" s="127"/>
      <c r="H11" s="127"/>
      <c r="I11" s="127"/>
      <c r="J11" s="127"/>
      <c r="K11" s="127"/>
      <c r="L11" s="127"/>
      <c r="M11" s="128"/>
      <c r="N11" s="35"/>
      <c r="O11" s="19"/>
      <c r="P11" s="19"/>
      <c r="Q11" s="19"/>
      <c r="R11" s="19"/>
    </row>
    <row r="12" spans="1:18" ht="15">
      <c r="A12" s="38" t="s">
        <v>8</v>
      </c>
      <c r="B12" s="134"/>
      <c r="C12" s="136"/>
      <c r="D12" s="136"/>
      <c r="E12" s="136"/>
      <c r="F12" s="127">
        <v>9344</v>
      </c>
      <c r="G12" s="127"/>
      <c r="H12" s="127"/>
      <c r="I12" s="127"/>
      <c r="J12" s="127"/>
      <c r="K12" s="127"/>
      <c r="L12" s="127"/>
      <c r="M12" s="128"/>
      <c r="N12" s="35"/>
      <c r="O12" s="19"/>
      <c r="P12" s="19"/>
      <c r="Q12" s="19"/>
      <c r="R12" s="19"/>
    </row>
    <row r="13" spans="1:18" ht="15">
      <c r="A13" s="35" t="s">
        <v>9</v>
      </c>
      <c r="B13" s="134"/>
      <c r="C13" s="136"/>
      <c r="D13" s="136"/>
      <c r="E13" s="136"/>
      <c r="F13" s="136"/>
      <c r="G13" s="127">
        <v>9158</v>
      </c>
      <c r="H13" s="127"/>
      <c r="I13" s="127"/>
      <c r="J13" s="127"/>
      <c r="K13" s="127"/>
      <c r="L13" s="127"/>
      <c r="M13" s="128"/>
      <c r="N13" s="35"/>
      <c r="O13" s="19"/>
      <c r="P13" s="19"/>
      <c r="Q13" s="19"/>
      <c r="R13" s="19"/>
    </row>
    <row r="14" spans="1:18" ht="15">
      <c r="A14" s="35" t="s">
        <v>10</v>
      </c>
      <c r="B14" s="134"/>
      <c r="C14" s="136"/>
      <c r="D14" s="136"/>
      <c r="E14" s="136"/>
      <c r="F14" s="136"/>
      <c r="G14" s="136"/>
      <c r="H14" s="127">
        <v>9007</v>
      </c>
      <c r="I14" s="127"/>
      <c r="J14" s="127"/>
      <c r="K14" s="127"/>
      <c r="L14" s="127"/>
      <c r="M14" s="128"/>
      <c r="N14" s="35"/>
      <c r="O14" s="19"/>
      <c r="P14" s="19"/>
      <c r="Q14" s="19"/>
      <c r="R14" s="19"/>
    </row>
    <row r="15" spans="1:18" ht="15">
      <c r="A15" s="35" t="s">
        <v>11</v>
      </c>
      <c r="B15" s="134"/>
      <c r="C15" s="136"/>
      <c r="D15" s="136"/>
      <c r="E15" s="136"/>
      <c r="F15" s="136"/>
      <c r="G15" s="136"/>
      <c r="H15" s="136"/>
      <c r="I15" s="127">
        <v>8783</v>
      </c>
      <c r="J15" s="127"/>
      <c r="K15" s="127"/>
      <c r="L15" s="127"/>
      <c r="M15" s="128"/>
      <c r="N15" s="35"/>
      <c r="O15" s="19"/>
      <c r="P15" s="19"/>
      <c r="Q15" s="19"/>
      <c r="R15" s="19"/>
    </row>
    <row r="16" spans="1:18" ht="15">
      <c r="A16" s="35" t="s">
        <v>12</v>
      </c>
      <c r="B16" s="134"/>
      <c r="C16" s="136"/>
      <c r="D16" s="136"/>
      <c r="E16" s="136"/>
      <c r="F16" s="136"/>
      <c r="G16" s="136"/>
      <c r="H16" s="136"/>
      <c r="I16" s="136"/>
      <c r="J16" s="127">
        <v>8732</v>
      </c>
      <c r="K16" s="127"/>
      <c r="L16" s="127"/>
      <c r="M16" s="128"/>
      <c r="N16" s="35"/>
      <c r="O16" s="19"/>
      <c r="P16" s="19"/>
      <c r="Q16" s="19"/>
      <c r="R16" s="19"/>
    </row>
    <row r="17" spans="1:18" ht="15">
      <c r="A17" s="35" t="s">
        <v>13</v>
      </c>
      <c r="B17" s="134"/>
      <c r="C17" s="136"/>
      <c r="D17" s="136"/>
      <c r="E17" s="136"/>
      <c r="F17" s="136"/>
      <c r="G17" s="136"/>
      <c r="H17" s="136"/>
      <c r="I17" s="136"/>
      <c r="J17" s="136"/>
      <c r="K17" s="127">
        <v>8623</v>
      </c>
      <c r="L17" s="127"/>
      <c r="M17" s="128"/>
      <c r="N17" s="35"/>
      <c r="O17" s="19"/>
      <c r="P17" s="19"/>
      <c r="Q17" s="19"/>
      <c r="R17" s="19"/>
    </row>
    <row r="18" spans="1:18" ht="15">
      <c r="A18" s="35" t="s">
        <v>14</v>
      </c>
      <c r="B18" s="134"/>
      <c r="C18" s="136"/>
      <c r="D18" s="136"/>
      <c r="E18" s="136"/>
      <c r="F18" s="136"/>
      <c r="G18" s="136"/>
      <c r="H18" s="136"/>
      <c r="I18" s="136"/>
      <c r="J18" s="136"/>
      <c r="K18" s="136"/>
      <c r="L18" s="127">
        <v>8455</v>
      </c>
      <c r="M18" s="128"/>
      <c r="N18" s="35"/>
      <c r="O18" s="19"/>
      <c r="P18" s="19"/>
      <c r="Q18" s="19"/>
      <c r="R18" s="19"/>
    </row>
    <row r="19" spans="1:18" ht="15">
      <c r="A19" s="46" t="s">
        <v>15</v>
      </c>
      <c r="B19" s="135"/>
      <c r="C19" s="137"/>
      <c r="D19" s="137"/>
      <c r="E19" s="137"/>
      <c r="F19" s="137"/>
      <c r="G19" s="137"/>
      <c r="H19" s="137"/>
      <c r="I19" s="137"/>
      <c r="J19" s="137"/>
      <c r="K19" s="137"/>
      <c r="L19" s="137"/>
      <c r="M19" s="129">
        <v>8180</v>
      </c>
      <c r="N19" s="41" t="s">
        <v>17</v>
      </c>
      <c r="O19" s="19"/>
      <c r="P19" s="19"/>
      <c r="Q19" s="19"/>
      <c r="R19" s="19"/>
    </row>
    <row r="20" spans="1:18" ht="15">
      <c r="A20" s="35"/>
      <c r="B20" s="64"/>
      <c r="C20" s="65"/>
      <c r="D20" s="65"/>
      <c r="E20" s="65"/>
      <c r="F20" s="65"/>
      <c r="G20" s="65"/>
      <c r="H20" s="65"/>
      <c r="I20" s="65"/>
      <c r="J20" s="65"/>
      <c r="K20" s="65"/>
      <c r="L20" s="65"/>
      <c r="M20" s="65"/>
      <c r="N20" s="45"/>
      <c r="O20" s="19"/>
      <c r="P20" s="19"/>
      <c r="Q20" s="19"/>
      <c r="R20" s="19"/>
    </row>
    <row r="21" spans="1:18" ht="15">
      <c r="A21" s="46" t="s">
        <v>18</v>
      </c>
      <c r="B21" s="47">
        <f aca="true" t="shared" si="0" ref="B21:M21">SUM(B7:B19)</f>
        <v>8664</v>
      </c>
      <c r="C21" s="48">
        <f t="shared" si="0"/>
        <v>8734</v>
      </c>
      <c r="D21" s="48">
        <f t="shared" si="0"/>
        <v>9438</v>
      </c>
      <c r="E21" s="48">
        <f t="shared" si="0"/>
        <v>9441</v>
      </c>
      <c r="F21" s="48">
        <f t="shared" si="0"/>
        <v>9344</v>
      </c>
      <c r="G21" s="48">
        <f t="shared" si="0"/>
        <v>9158</v>
      </c>
      <c r="H21" s="48">
        <f t="shared" si="0"/>
        <v>9007</v>
      </c>
      <c r="I21" s="48">
        <f t="shared" si="0"/>
        <v>8783</v>
      </c>
      <c r="J21" s="66">
        <f t="shared" si="0"/>
        <v>8732</v>
      </c>
      <c r="K21" s="48">
        <f t="shared" si="0"/>
        <v>8623</v>
      </c>
      <c r="L21" s="48">
        <f t="shared" si="0"/>
        <v>8455</v>
      </c>
      <c r="M21" s="49">
        <f t="shared" si="0"/>
        <v>8180</v>
      </c>
      <c r="N21" s="50">
        <f>SUM(B21:M21)</f>
        <v>106559</v>
      </c>
      <c r="O21" s="19"/>
      <c r="P21" s="19"/>
      <c r="Q21" s="19"/>
      <c r="R21" s="19"/>
    </row>
    <row r="22" spans="1:18" ht="15">
      <c r="A22" s="51"/>
      <c r="B22" s="52"/>
      <c r="C22" s="52"/>
      <c r="D22" s="52"/>
      <c r="E22" s="52"/>
      <c r="F22" s="52"/>
      <c r="G22" s="52"/>
      <c r="H22" s="52"/>
      <c r="I22" s="52"/>
      <c r="J22" s="52"/>
      <c r="K22" s="52"/>
      <c r="L22" s="52"/>
      <c r="M22" s="52"/>
      <c r="N22" s="53"/>
      <c r="O22" s="19"/>
      <c r="P22" s="19"/>
      <c r="Q22" s="19"/>
      <c r="R22" s="19"/>
    </row>
    <row r="23" spans="1:18"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8879.916666666666</v>
      </c>
      <c r="O23" s="19"/>
      <c r="P23" s="19"/>
      <c r="Q23" s="19"/>
      <c r="R23" s="19"/>
    </row>
    <row r="24" spans="1:18" ht="15">
      <c r="A24" s="19"/>
      <c r="B24" s="19"/>
      <c r="C24" s="19"/>
      <c r="D24" s="19"/>
      <c r="E24" s="19"/>
      <c r="F24" s="19"/>
      <c r="G24" s="19"/>
      <c r="H24" s="19"/>
      <c r="I24" s="19"/>
      <c r="J24" s="19"/>
      <c r="K24" s="19"/>
      <c r="L24" s="19"/>
      <c r="M24" s="19"/>
      <c r="N24" s="56"/>
      <c r="O24" s="19"/>
      <c r="P24" s="19"/>
      <c r="Q24" s="19"/>
      <c r="R24" s="19"/>
    </row>
    <row r="25" spans="1:18" ht="15">
      <c r="A25" s="19"/>
      <c r="B25" s="19"/>
      <c r="C25" s="19"/>
      <c r="D25" s="19"/>
      <c r="E25" s="19"/>
      <c r="F25" s="19"/>
      <c r="G25" s="19"/>
      <c r="H25" s="19"/>
      <c r="I25" s="19"/>
      <c r="J25" s="19"/>
      <c r="K25" s="19"/>
      <c r="L25" s="19"/>
      <c r="M25" s="19"/>
      <c r="N25" s="56"/>
      <c r="O25" s="19"/>
      <c r="P25" s="19"/>
      <c r="Q25" s="19"/>
      <c r="R25" s="19"/>
    </row>
    <row r="26" spans="1:18" ht="15">
      <c r="A26" s="57"/>
      <c r="B26" s="58"/>
      <c r="C26" s="58"/>
      <c r="D26" s="58"/>
      <c r="E26" s="58"/>
      <c r="F26" s="58"/>
      <c r="G26" s="58"/>
      <c r="H26" s="58"/>
      <c r="I26" s="58"/>
      <c r="J26" s="58"/>
      <c r="K26" s="58"/>
      <c r="L26" s="58"/>
      <c r="M26" s="58"/>
      <c r="N26" s="58"/>
      <c r="O26" s="19"/>
      <c r="P26" s="19"/>
      <c r="Q26" s="19"/>
      <c r="R26" s="19"/>
    </row>
    <row r="27" spans="1:18" ht="15">
      <c r="A27" s="19"/>
      <c r="B27" s="19"/>
      <c r="C27" s="19"/>
      <c r="D27" s="19"/>
      <c r="E27" s="19"/>
      <c r="F27" s="19"/>
      <c r="G27" s="19"/>
      <c r="H27" s="19"/>
      <c r="I27" s="19"/>
      <c r="J27" s="19"/>
      <c r="K27" s="19"/>
      <c r="L27" s="19"/>
      <c r="M27" s="19"/>
      <c r="N27" s="19"/>
      <c r="O27" s="19"/>
      <c r="P27" s="19"/>
      <c r="Q27" s="19"/>
      <c r="R27" s="19"/>
    </row>
    <row r="28" spans="1:18" ht="15">
      <c r="A28" s="28"/>
      <c r="B28" s="59"/>
      <c r="C28" s="60"/>
      <c r="D28" s="60"/>
      <c r="E28" s="59"/>
      <c r="F28" s="59"/>
      <c r="G28" s="60"/>
      <c r="H28" s="60"/>
      <c r="I28" s="60"/>
      <c r="J28" s="60"/>
      <c r="K28" s="60"/>
      <c r="L28" s="60"/>
      <c r="M28" s="60"/>
      <c r="N28" s="28"/>
      <c r="O28" s="19"/>
      <c r="P28" s="19"/>
      <c r="Q28" s="19"/>
      <c r="R28" s="19"/>
    </row>
    <row r="29" spans="1:18" ht="15">
      <c r="A29" s="19"/>
      <c r="B29" s="56"/>
      <c r="C29" s="56"/>
      <c r="D29" s="56"/>
      <c r="E29" s="56"/>
      <c r="F29" s="56"/>
      <c r="G29" s="56"/>
      <c r="H29" s="56"/>
      <c r="I29" s="56"/>
      <c r="J29" s="56"/>
      <c r="K29" s="56"/>
      <c r="L29" s="56"/>
      <c r="M29" s="56"/>
      <c r="N29" s="19"/>
      <c r="O29" s="19"/>
      <c r="P29" s="19"/>
      <c r="Q29" s="19"/>
      <c r="R29"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R29"/>
  <sheetViews>
    <sheetView zoomScalePageLayoutView="0" workbookViewId="0" topLeftCell="A1">
      <selection activeCell="S22" sqref="S22"/>
    </sheetView>
  </sheetViews>
  <sheetFormatPr defaultColWidth="9.140625" defaultRowHeight="12.75"/>
  <sheetData>
    <row r="1" spans="1:18" ht="17.25">
      <c r="A1" s="74" t="str">
        <f>IF('Calculation Worksheet'!A1="State?","",'Calculation Worksheet'!A1)</f>
        <v>State? Illinois</v>
      </c>
      <c r="B1" s="18"/>
      <c r="C1" s="18"/>
      <c r="D1" s="18"/>
      <c r="E1" s="18"/>
      <c r="F1" s="18"/>
      <c r="G1" s="18"/>
      <c r="H1" s="18"/>
      <c r="I1" s="18"/>
      <c r="J1" s="18"/>
      <c r="K1" s="18"/>
      <c r="L1" s="18"/>
      <c r="M1" s="18"/>
      <c r="N1" s="18"/>
      <c r="O1" s="19"/>
      <c r="P1" s="19"/>
      <c r="Q1" s="19"/>
      <c r="R1" s="19"/>
    </row>
    <row r="2" spans="1:18" ht="15">
      <c r="A2" s="130" t="s">
        <v>72</v>
      </c>
      <c r="B2" s="20"/>
      <c r="C2" s="18"/>
      <c r="D2" s="18"/>
      <c r="E2" s="18"/>
      <c r="F2" s="18"/>
      <c r="G2" s="18"/>
      <c r="H2" s="18"/>
      <c r="I2" s="18"/>
      <c r="J2" s="18"/>
      <c r="K2" s="18"/>
      <c r="L2" s="18"/>
      <c r="M2" s="18"/>
      <c r="N2" s="18"/>
      <c r="O2" s="19"/>
      <c r="P2" s="19"/>
      <c r="Q2" s="19"/>
      <c r="R2" s="19"/>
    </row>
    <row r="3" spans="1:18" ht="15">
      <c r="A3" s="21"/>
      <c r="B3" s="20"/>
      <c r="C3" s="18"/>
      <c r="D3" s="18"/>
      <c r="E3" s="18"/>
      <c r="F3" s="18"/>
      <c r="G3" s="18"/>
      <c r="H3" s="18"/>
      <c r="I3" s="18"/>
      <c r="J3" s="18"/>
      <c r="K3" s="18"/>
      <c r="L3" s="148" t="s">
        <v>56</v>
      </c>
      <c r="M3" s="151">
        <f>IF('Calculation Worksheet'!E2="","",'Calculation Worksheet'!E2)</f>
        <v>42347</v>
      </c>
      <c r="N3" s="18"/>
      <c r="O3" s="19"/>
      <c r="P3" s="19"/>
      <c r="Q3" s="19"/>
      <c r="R3" s="19"/>
    </row>
    <row r="4" spans="1:18" ht="15">
      <c r="A4" s="22"/>
      <c r="B4" s="133" t="str">
        <f>IF('Calculation Worksheet'!F1="","Impact on Each Month in FY ?","Impact on Each Month in FY "&amp;'Calculation Worksheet'!F1-1)</f>
        <v>Impact on Each Month in FY 2015</v>
      </c>
      <c r="C4" s="23"/>
      <c r="D4" s="23"/>
      <c r="E4" s="23"/>
      <c r="F4" s="23"/>
      <c r="G4" s="23"/>
      <c r="H4" s="23"/>
      <c r="I4" s="23"/>
      <c r="J4" s="23"/>
      <c r="K4" s="23"/>
      <c r="L4" s="23"/>
      <c r="M4" s="24"/>
      <c r="N4" s="25"/>
      <c r="O4" s="19"/>
      <c r="P4" s="19"/>
      <c r="Q4" s="19"/>
      <c r="R4" s="19"/>
    </row>
    <row r="5" spans="1:18" ht="15">
      <c r="A5" s="26"/>
      <c r="B5" s="14" t="s">
        <v>20</v>
      </c>
      <c r="C5" s="15" t="s">
        <v>6</v>
      </c>
      <c r="D5" s="15" t="s">
        <v>7</v>
      </c>
      <c r="E5" s="16" t="s">
        <v>21</v>
      </c>
      <c r="F5" s="16" t="s">
        <v>8</v>
      </c>
      <c r="G5" s="15" t="s">
        <v>9</v>
      </c>
      <c r="H5" s="15" t="s">
        <v>10</v>
      </c>
      <c r="I5" s="15" t="s">
        <v>11</v>
      </c>
      <c r="J5" s="15" t="s">
        <v>12</v>
      </c>
      <c r="K5" s="15" t="s">
        <v>13</v>
      </c>
      <c r="L5" s="15" t="s">
        <v>14</v>
      </c>
      <c r="M5" s="17" t="s">
        <v>15</v>
      </c>
      <c r="N5" s="27"/>
      <c r="O5" s="28"/>
      <c r="P5" s="28"/>
      <c r="Q5" s="28"/>
      <c r="R5" s="28"/>
    </row>
    <row r="6" spans="1:18" ht="15">
      <c r="A6" s="13" t="s">
        <v>16</v>
      </c>
      <c r="B6" s="29"/>
      <c r="C6" s="30"/>
      <c r="D6" s="30"/>
      <c r="E6" s="31"/>
      <c r="F6" s="31"/>
      <c r="G6" s="30"/>
      <c r="H6" s="30"/>
      <c r="I6" s="30"/>
      <c r="J6" s="30"/>
      <c r="K6" s="30"/>
      <c r="L6" s="30"/>
      <c r="M6" s="32"/>
      <c r="N6" s="27"/>
      <c r="O6" s="28"/>
      <c r="P6" s="28"/>
      <c r="Q6" s="28"/>
      <c r="R6" s="28"/>
    </row>
    <row r="7" spans="1:18" ht="15">
      <c r="A7" s="33" t="s">
        <v>19</v>
      </c>
      <c r="B7" s="123"/>
      <c r="C7" s="124"/>
      <c r="D7" s="124"/>
      <c r="E7" s="124"/>
      <c r="F7" s="124"/>
      <c r="G7" s="124"/>
      <c r="H7" s="124"/>
      <c r="I7" s="124"/>
      <c r="J7" s="124"/>
      <c r="K7" s="124"/>
      <c r="L7" s="124"/>
      <c r="M7" s="125"/>
      <c r="N7" s="27"/>
      <c r="O7" s="28"/>
      <c r="P7" s="28"/>
      <c r="Q7" s="28"/>
      <c r="R7" s="28"/>
    </row>
    <row r="8" spans="1:18" ht="15">
      <c r="A8" s="34" t="s">
        <v>20</v>
      </c>
      <c r="B8" s="126">
        <v>11828</v>
      </c>
      <c r="C8" s="127"/>
      <c r="D8" s="127"/>
      <c r="E8" s="127"/>
      <c r="F8" s="127"/>
      <c r="G8" s="127"/>
      <c r="H8" s="127"/>
      <c r="I8" s="127"/>
      <c r="J8" s="127"/>
      <c r="K8" s="127"/>
      <c r="L8" s="127"/>
      <c r="M8" s="128"/>
      <c r="N8" s="35"/>
      <c r="O8" s="19"/>
      <c r="P8" s="19"/>
      <c r="Q8" s="19"/>
      <c r="R8" s="19"/>
    </row>
    <row r="9" spans="1:18" ht="15">
      <c r="A9" s="35" t="s">
        <v>6</v>
      </c>
      <c r="B9" s="134"/>
      <c r="C9" s="127">
        <v>12014</v>
      </c>
      <c r="D9" s="127"/>
      <c r="E9" s="127"/>
      <c r="F9" s="127"/>
      <c r="G9" s="127"/>
      <c r="H9" s="127"/>
      <c r="I9" s="127"/>
      <c r="J9" s="127"/>
      <c r="K9" s="127"/>
      <c r="L9" s="127"/>
      <c r="M9" s="128"/>
      <c r="N9" s="35"/>
      <c r="O9" s="19"/>
      <c r="P9" s="19"/>
      <c r="Q9" s="19"/>
      <c r="R9" s="19"/>
    </row>
    <row r="10" spans="1:18" ht="15">
      <c r="A10" s="35" t="s">
        <v>7</v>
      </c>
      <c r="B10" s="134"/>
      <c r="C10" s="136"/>
      <c r="D10" s="127">
        <v>11190</v>
      </c>
      <c r="E10" s="127"/>
      <c r="F10" s="127"/>
      <c r="G10" s="127"/>
      <c r="H10" s="127"/>
      <c r="I10" s="127"/>
      <c r="J10" s="127"/>
      <c r="K10" s="127"/>
      <c r="L10" s="127"/>
      <c r="M10" s="128"/>
      <c r="N10" s="35"/>
      <c r="O10" s="19"/>
      <c r="P10" s="19"/>
      <c r="Q10" s="19"/>
      <c r="R10" s="19"/>
    </row>
    <row r="11" spans="1:18" ht="15">
      <c r="A11" s="34" t="s">
        <v>21</v>
      </c>
      <c r="B11" s="134"/>
      <c r="C11" s="136"/>
      <c r="D11" s="136"/>
      <c r="E11" s="127">
        <v>11137</v>
      </c>
      <c r="F11" s="127"/>
      <c r="G11" s="127"/>
      <c r="H11" s="127"/>
      <c r="I11" s="127"/>
      <c r="J11" s="127"/>
      <c r="K11" s="127"/>
      <c r="L11" s="127"/>
      <c r="M11" s="128"/>
      <c r="N11" s="35"/>
      <c r="O11" s="19"/>
      <c r="P11" s="19"/>
      <c r="Q11" s="19"/>
      <c r="R11" s="19"/>
    </row>
    <row r="12" spans="1:18" ht="15">
      <c r="A12" s="38" t="s">
        <v>8</v>
      </c>
      <c r="B12" s="134"/>
      <c r="C12" s="136"/>
      <c r="D12" s="136"/>
      <c r="E12" s="136"/>
      <c r="F12" s="127">
        <v>10603</v>
      </c>
      <c r="G12" s="127"/>
      <c r="H12" s="127"/>
      <c r="I12" s="127"/>
      <c r="J12" s="127"/>
      <c r="K12" s="127"/>
      <c r="L12" s="127"/>
      <c r="M12" s="128"/>
      <c r="N12" s="35"/>
      <c r="O12" s="19"/>
      <c r="P12" s="19"/>
      <c r="Q12" s="19"/>
      <c r="R12" s="19"/>
    </row>
    <row r="13" spans="1:18" ht="15">
      <c r="A13" s="35" t="s">
        <v>9</v>
      </c>
      <c r="B13" s="134"/>
      <c r="C13" s="136"/>
      <c r="D13" s="136"/>
      <c r="E13" s="136"/>
      <c r="F13" s="136"/>
      <c r="G13" s="127">
        <v>9805</v>
      </c>
      <c r="H13" s="127"/>
      <c r="I13" s="127"/>
      <c r="J13" s="127"/>
      <c r="K13" s="127"/>
      <c r="L13" s="127"/>
      <c r="M13" s="128"/>
      <c r="N13" s="35"/>
      <c r="O13" s="19"/>
      <c r="P13" s="19"/>
      <c r="Q13" s="19"/>
      <c r="R13" s="19"/>
    </row>
    <row r="14" spans="1:18" ht="15">
      <c r="A14" s="35" t="s">
        <v>10</v>
      </c>
      <c r="B14" s="134"/>
      <c r="C14" s="136"/>
      <c r="D14" s="136"/>
      <c r="E14" s="136"/>
      <c r="F14" s="136"/>
      <c r="G14" s="136"/>
      <c r="H14" s="127">
        <v>9083</v>
      </c>
      <c r="I14" s="127"/>
      <c r="J14" s="127"/>
      <c r="K14" s="127"/>
      <c r="L14" s="127"/>
      <c r="M14" s="128"/>
      <c r="N14" s="35"/>
      <c r="O14" s="19"/>
      <c r="P14" s="19"/>
      <c r="Q14" s="19"/>
      <c r="R14" s="19"/>
    </row>
    <row r="15" spans="1:18" ht="15">
      <c r="A15" s="35" t="s">
        <v>11</v>
      </c>
      <c r="B15" s="134"/>
      <c r="C15" s="136"/>
      <c r="D15" s="136"/>
      <c r="E15" s="136"/>
      <c r="F15" s="136"/>
      <c r="G15" s="136"/>
      <c r="H15" s="136"/>
      <c r="I15" s="127">
        <v>8531</v>
      </c>
      <c r="J15" s="127"/>
      <c r="K15" s="127"/>
      <c r="L15" s="127"/>
      <c r="M15" s="128"/>
      <c r="N15" s="35"/>
      <c r="O15" s="19"/>
      <c r="P15" s="19"/>
      <c r="Q15" s="19"/>
      <c r="R15" s="19"/>
    </row>
    <row r="16" spans="1:18" ht="15">
      <c r="A16" s="35" t="s">
        <v>12</v>
      </c>
      <c r="B16" s="134"/>
      <c r="C16" s="136"/>
      <c r="D16" s="136"/>
      <c r="E16" s="136"/>
      <c r="F16" s="136"/>
      <c r="G16" s="136"/>
      <c r="H16" s="136"/>
      <c r="I16" s="136"/>
      <c r="J16" s="127">
        <v>8419</v>
      </c>
      <c r="K16" s="127"/>
      <c r="L16" s="127"/>
      <c r="M16" s="128"/>
      <c r="N16" s="35"/>
      <c r="O16" s="19"/>
      <c r="P16" s="19"/>
      <c r="Q16" s="19"/>
      <c r="R16" s="19"/>
    </row>
    <row r="17" spans="1:18" ht="15">
      <c r="A17" s="35" t="s">
        <v>13</v>
      </c>
      <c r="B17" s="134"/>
      <c r="C17" s="136"/>
      <c r="D17" s="136"/>
      <c r="E17" s="136"/>
      <c r="F17" s="136"/>
      <c r="G17" s="136"/>
      <c r="H17" s="136"/>
      <c r="I17" s="136"/>
      <c r="J17" s="136"/>
      <c r="K17" s="127">
        <v>8357</v>
      </c>
      <c r="L17" s="127"/>
      <c r="M17" s="128"/>
      <c r="N17" s="35"/>
      <c r="O17" s="19"/>
      <c r="P17" s="19"/>
      <c r="Q17" s="19"/>
      <c r="R17" s="19"/>
    </row>
    <row r="18" spans="1:18" ht="15">
      <c r="A18" s="35" t="s">
        <v>14</v>
      </c>
      <c r="B18" s="134"/>
      <c r="C18" s="136"/>
      <c r="D18" s="136"/>
      <c r="E18" s="136"/>
      <c r="F18" s="136"/>
      <c r="G18" s="136"/>
      <c r="H18" s="136"/>
      <c r="I18" s="136"/>
      <c r="J18" s="136"/>
      <c r="K18" s="136"/>
      <c r="L18" s="127">
        <v>7812</v>
      </c>
      <c r="M18" s="128"/>
      <c r="N18" s="35"/>
      <c r="O18" s="19"/>
      <c r="P18" s="19"/>
      <c r="Q18" s="19"/>
      <c r="R18" s="19"/>
    </row>
    <row r="19" spans="1:18" ht="15">
      <c r="A19" s="46" t="s">
        <v>15</v>
      </c>
      <c r="B19" s="135"/>
      <c r="C19" s="137"/>
      <c r="D19" s="137"/>
      <c r="E19" s="137"/>
      <c r="F19" s="137"/>
      <c r="G19" s="137"/>
      <c r="H19" s="137"/>
      <c r="I19" s="137"/>
      <c r="J19" s="137"/>
      <c r="K19" s="137"/>
      <c r="L19" s="137"/>
      <c r="M19" s="129">
        <v>7160</v>
      </c>
      <c r="N19" s="41" t="s">
        <v>17</v>
      </c>
      <c r="O19" s="19"/>
      <c r="P19" s="19"/>
      <c r="Q19" s="19"/>
      <c r="R19" s="19"/>
    </row>
    <row r="20" spans="1:18" ht="15">
      <c r="A20" s="35"/>
      <c r="B20" s="64"/>
      <c r="C20" s="65"/>
      <c r="D20" s="65"/>
      <c r="E20" s="65"/>
      <c r="F20" s="65"/>
      <c r="G20" s="65"/>
      <c r="H20" s="65"/>
      <c r="I20" s="65"/>
      <c r="J20" s="65"/>
      <c r="K20" s="65"/>
      <c r="L20" s="65"/>
      <c r="M20" s="65"/>
      <c r="N20" s="45"/>
      <c r="O20" s="19"/>
      <c r="P20" s="19"/>
      <c r="Q20" s="19"/>
      <c r="R20" s="19"/>
    </row>
    <row r="21" spans="1:18" ht="15">
      <c r="A21" s="46" t="s">
        <v>18</v>
      </c>
      <c r="B21" s="47">
        <f aca="true" t="shared" si="0" ref="B21:M21">SUM(B7:B19)</f>
        <v>11828</v>
      </c>
      <c r="C21" s="48">
        <f t="shared" si="0"/>
        <v>12014</v>
      </c>
      <c r="D21" s="48">
        <f t="shared" si="0"/>
        <v>11190</v>
      </c>
      <c r="E21" s="48">
        <f t="shared" si="0"/>
        <v>11137</v>
      </c>
      <c r="F21" s="48">
        <f t="shared" si="0"/>
        <v>10603</v>
      </c>
      <c r="G21" s="48">
        <f t="shared" si="0"/>
        <v>9805</v>
      </c>
      <c r="H21" s="48">
        <f t="shared" si="0"/>
        <v>9083</v>
      </c>
      <c r="I21" s="48">
        <f t="shared" si="0"/>
        <v>8531</v>
      </c>
      <c r="J21" s="66">
        <f t="shared" si="0"/>
        <v>8419</v>
      </c>
      <c r="K21" s="48">
        <f t="shared" si="0"/>
        <v>8357</v>
      </c>
      <c r="L21" s="48">
        <f t="shared" si="0"/>
        <v>7812</v>
      </c>
      <c r="M21" s="49">
        <f t="shared" si="0"/>
        <v>7160</v>
      </c>
      <c r="N21" s="50">
        <f>SUM(B21:M21)</f>
        <v>115939</v>
      </c>
      <c r="O21" s="19"/>
      <c r="P21" s="19"/>
      <c r="Q21" s="19"/>
      <c r="R21" s="19"/>
    </row>
    <row r="22" spans="1:18" ht="15">
      <c r="A22" s="51"/>
      <c r="B22" s="52"/>
      <c r="C22" s="52"/>
      <c r="D22" s="52"/>
      <c r="E22" s="52"/>
      <c r="F22" s="52"/>
      <c r="G22" s="52"/>
      <c r="H22" s="52"/>
      <c r="I22" s="52"/>
      <c r="J22" s="52"/>
      <c r="K22" s="52"/>
      <c r="L22" s="52"/>
      <c r="M22" s="52"/>
      <c r="N22" s="53"/>
      <c r="O22" s="19"/>
      <c r="P22" s="19"/>
      <c r="Q22" s="19"/>
      <c r="R22" s="19"/>
    </row>
    <row r="23" spans="1:18" ht="15">
      <c r="A23" s="54"/>
      <c r="B23" s="55"/>
      <c r="C23" s="55"/>
      <c r="D23" s="55"/>
      <c r="E23" s="55"/>
      <c r="F23" s="55"/>
      <c r="G23" s="55"/>
      <c r="H23" s="55"/>
      <c r="I23" s="55"/>
      <c r="J23" s="55"/>
      <c r="K23" s="55"/>
      <c r="L23" s="55"/>
      <c r="M23" s="132" t="str">
        <f>IF('Calculation Worksheet'!F1="","FY ? monthly average","FY "&amp;'Calculation Worksheet'!F1-1&amp;" monthly average")</f>
        <v>FY 2015 monthly average</v>
      </c>
      <c r="N23" s="49">
        <f>N21/12</f>
        <v>9661.583333333334</v>
      </c>
      <c r="O23" s="19"/>
      <c r="P23" s="19"/>
      <c r="Q23" s="19"/>
      <c r="R23" s="19"/>
    </row>
    <row r="24" spans="1:18" ht="15">
      <c r="A24" s="19"/>
      <c r="B24" s="19"/>
      <c r="C24" s="19"/>
      <c r="D24" s="19"/>
      <c r="E24" s="19"/>
      <c r="F24" s="19"/>
      <c r="G24" s="19"/>
      <c r="H24" s="19"/>
      <c r="I24" s="19"/>
      <c r="J24" s="19"/>
      <c r="K24" s="19"/>
      <c r="L24" s="19"/>
      <c r="M24" s="19"/>
      <c r="N24" s="56"/>
      <c r="O24" s="19"/>
      <c r="P24" s="19"/>
      <c r="Q24" s="19"/>
      <c r="R24" s="19"/>
    </row>
    <row r="25" spans="1:18" ht="15">
      <c r="A25" s="19"/>
      <c r="B25" s="19"/>
      <c r="C25" s="19"/>
      <c r="D25" s="19"/>
      <c r="E25" s="19"/>
      <c r="F25" s="19"/>
      <c r="G25" s="19"/>
      <c r="H25" s="19"/>
      <c r="I25" s="19"/>
      <c r="J25" s="19"/>
      <c r="K25" s="19"/>
      <c r="L25" s="19"/>
      <c r="M25" s="19"/>
      <c r="N25" s="56"/>
      <c r="O25" s="19"/>
      <c r="P25" s="19"/>
      <c r="Q25" s="19"/>
      <c r="R25" s="19"/>
    </row>
    <row r="26" spans="1:18" ht="15">
      <c r="A26" s="57"/>
      <c r="B26" s="58"/>
      <c r="C26" s="58"/>
      <c r="D26" s="58"/>
      <c r="E26" s="58"/>
      <c r="F26" s="58"/>
      <c r="G26" s="58"/>
      <c r="H26" s="58"/>
      <c r="I26" s="58"/>
      <c r="J26" s="58"/>
      <c r="K26" s="58"/>
      <c r="L26" s="58"/>
      <c r="M26" s="58"/>
      <c r="N26" s="58"/>
      <c r="O26" s="19"/>
      <c r="P26" s="19"/>
      <c r="Q26" s="19"/>
      <c r="R26" s="19"/>
    </row>
    <row r="27" spans="1:18" ht="15">
      <c r="A27" s="19"/>
      <c r="B27" s="19"/>
      <c r="C27" s="19"/>
      <c r="D27" s="19"/>
      <c r="E27" s="19"/>
      <c r="F27" s="19"/>
      <c r="G27" s="19"/>
      <c r="H27" s="19"/>
      <c r="I27" s="19"/>
      <c r="J27" s="19"/>
      <c r="K27" s="19"/>
      <c r="L27" s="19"/>
      <c r="M27" s="19"/>
      <c r="N27" s="19"/>
      <c r="O27" s="19"/>
      <c r="P27" s="19"/>
      <c r="Q27" s="19"/>
      <c r="R27" s="19"/>
    </row>
    <row r="28" spans="1:18" ht="15">
      <c r="A28" s="28"/>
      <c r="B28" s="59"/>
      <c r="C28" s="60"/>
      <c r="D28" s="60"/>
      <c r="E28" s="59"/>
      <c r="F28" s="59"/>
      <c r="G28" s="60"/>
      <c r="H28" s="60"/>
      <c r="I28" s="60"/>
      <c r="J28" s="60"/>
      <c r="K28" s="60"/>
      <c r="L28" s="60"/>
      <c r="M28" s="60"/>
      <c r="N28" s="28"/>
      <c r="O28" s="19"/>
      <c r="P28" s="19"/>
      <c r="Q28" s="19"/>
      <c r="R28" s="19"/>
    </row>
    <row r="29" spans="1:18" ht="15">
      <c r="A29" s="19"/>
      <c r="B29" s="56"/>
      <c r="C29" s="56"/>
      <c r="D29" s="56"/>
      <c r="E29" s="56"/>
      <c r="F29" s="56"/>
      <c r="G29" s="56"/>
      <c r="H29" s="56"/>
      <c r="I29" s="56"/>
      <c r="J29" s="56"/>
      <c r="K29" s="56"/>
      <c r="L29" s="56"/>
      <c r="M29" s="56"/>
      <c r="N29" s="19"/>
      <c r="O29" s="19"/>
      <c r="P29" s="19"/>
      <c r="Q29" s="19"/>
      <c r="R29" s="19"/>
    </row>
  </sheetData>
  <sheetProtection/>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pageMargins left="0.7" right="0.7" top="0.75" bottom="0.75" header="0.3" footer="0.3"/>
  <pageSetup horizontalDpi="300" verticalDpi="3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zoomScaleSheetLayoutView="100" zoomScalePageLayoutView="0" workbookViewId="0" topLeftCell="A1">
      <selection activeCell="L23" sqref="L23"/>
    </sheetView>
  </sheetViews>
  <sheetFormatPr defaultColWidth="9.140625" defaultRowHeight="12.75"/>
  <cols>
    <col min="1" max="1" width="31.8515625" style="88" customWidth="1"/>
    <col min="2" max="2" width="9.140625" style="88" customWidth="1"/>
    <col min="3" max="3" width="5.140625" style="88" customWidth="1"/>
    <col min="4" max="4" width="28.28125" style="88" customWidth="1"/>
    <col min="5" max="5" width="14.57421875" style="88" customWidth="1"/>
    <col min="6" max="6" width="12.421875" style="88" customWidth="1"/>
    <col min="7" max="16384" width="9.140625" style="88" customWidth="1"/>
  </cols>
  <sheetData>
    <row r="1" spans="1:6" ht="15">
      <c r="A1" s="75" t="str">
        <f>IF('Calculation Worksheet'!A1="State?","",'Calculation Worksheet'!A1)</f>
        <v>State? Illinois</v>
      </c>
      <c r="E1" s="89" t="s">
        <v>0</v>
      </c>
      <c r="F1" s="78">
        <f>IF('Calculation Worksheet'!F1="","",'Calculation Worksheet'!F1)</f>
        <v>2016</v>
      </c>
    </row>
    <row r="2" spans="5:6" ht="15.75" customHeight="1">
      <c r="E2" s="146" t="s">
        <v>57</v>
      </c>
      <c r="F2" s="155">
        <f>IF('Calculation Worksheet'!E2="","",'Calculation Worksheet'!E2)</f>
        <v>42347</v>
      </c>
    </row>
    <row r="3" spans="1:6" ht="21.75" customHeight="1">
      <c r="A3" s="90" t="s">
        <v>30</v>
      </c>
      <c r="B3" s="91"/>
      <c r="C3" s="92"/>
      <c r="D3" s="92"/>
      <c r="E3" s="92"/>
      <c r="F3" s="92"/>
    </row>
    <row r="4" spans="1:2" ht="13.5">
      <c r="A4" s="93"/>
      <c r="B4" s="94"/>
    </row>
    <row r="5" spans="1:5" ht="15">
      <c r="A5" s="95" t="s">
        <v>31</v>
      </c>
      <c r="B5" s="96"/>
      <c r="D5" s="78" t="s">
        <v>32</v>
      </c>
      <c r="E5" s="97"/>
    </row>
    <row r="6" spans="1:6" ht="15">
      <c r="A6" s="76" t="s">
        <v>26</v>
      </c>
      <c r="B6" s="87">
        <f>'Calculation Worksheet'!E6</f>
        <v>38391</v>
      </c>
      <c r="C6" s="98"/>
      <c r="D6" s="99" t="s">
        <v>33</v>
      </c>
      <c r="E6" s="97"/>
      <c r="F6" s="98"/>
    </row>
    <row r="7" spans="1:6" ht="15">
      <c r="A7" s="76" t="s">
        <v>27</v>
      </c>
      <c r="B7" s="86">
        <f>'Calculation Worksheet'!E7</f>
        <v>878</v>
      </c>
      <c r="C7" s="98"/>
      <c r="D7" s="100" t="str">
        <f>IF(F1="","FY     Total Federal Expenditures","FY "&amp;F1-1&amp;" Total Federal Expenditures")</f>
        <v>FY 2015 Total Federal Expenditures</v>
      </c>
      <c r="F7" s="131">
        <v>585056960</v>
      </c>
    </row>
    <row r="8" spans="1:6" ht="15">
      <c r="A8" s="77" t="s">
        <v>25</v>
      </c>
      <c r="B8" s="101">
        <f>B6+B7</f>
        <v>39269</v>
      </c>
      <c r="C8" s="98"/>
      <c r="D8" s="100" t="str">
        <f>IF(F1="","FY      Total MOE Expenditures","FY "&amp;F1-1&amp;" Total MOE Expenditures")</f>
        <v>FY 2015 Total MOE Expenditures</v>
      </c>
      <c r="F8" s="131">
        <v>775415981</v>
      </c>
    </row>
    <row r="9" spans="1:6" ht="15">
      <c r="A9" s="76" t="str">
        <f>IF(F1="","FY        TANF Caseload","FY "&amp;F1-1&amp;" TANF Caseload")</f>
        <v>FY 2015 TANF Caseload</v>
      </c>
      <c r="B9" s="85">
        <f>'Calculation Worksheet'!E9</f>
        <v>18643</v>
      </c>
      <c r="C9" s="98"/>
      <c r="D9" s="102" t="s">
        <v>34</v>
      </c>
      <c r="F9" s="103">
        <f>(F7+F8)</f>
        <v>1360472941</v>
      </c>
    </row>
    <row r="10" spans="1:3" ht="15">
      <c r="A10" s="76" t="str">
        <f>IF(F1="","FY        SSP Caseload","FY "&amp;F1-1&amp;" SSP Caseload")</f>
        <v>FY 2015 SSP Caseload</v>
      </c>
      <c r="B10" s="86">
        <f>'Calculation Worksheet'!E10</f>
        <v>0</v>
      </c>
      <c r="C10" s="98"/>
    </row>
    <row r="11" spans="1:6" ht="15">
      <c r="A11" s="77" t="str">
        <f>IF(F1="","Total FY         Caseload","Total FY "&amp;F1-1&amp;" Caseload")</f>
        <v>Total FY 2015 Caseload</v>
      </c>
      <c r="B11" s="101">
        <f>B9+B10</f>
        <v>18643</v>
      </c>
      <c r="C11" s="98"/>
      <c r="D11" s="104" t="s">
        <v>35</v>
      </c>
      <c r="F11" s="105"/>
    </row>
    <row r="12" spans="1:6" ht="15">
      <c r="A12" s="98"/>
      <c r="B12" s="97"/>
      <c r="C12" s="98"/>
      <c r="D12" s="106" t="str">
        <f>IF(F1="","FY      Federal Expenditures on Assistance","FY "&amp;F1-1&amp;" Federal Expenditures on Assistance")</f>
        <v>FY 2015 Federal Expenditures on Assistance</v>
      </c>
      <c r="F12" s="131">
        <v>63498813</v>
      </c>
    </row>
    <row r="13" spans="1:6" ht="15">
      <c r="A13" s="140" t="s">
        <v>48</v>
      </c>
      <c r="B13" s="139"/>
      <c r="C13" s="98"/>
      <c r="D13" s="106" t="str">
        <f>IF(F1="","FY      MOE Expenditures on Assistance","FY "&amp;F1-1&amp;" MOE Expenditures on Assistance")</f>
        <v>FY 2015 MOE Expenditures on Assistance</v>
      </c>
      <c r="F13" s="131">
        <v>4987840</v>
      </c>
    </row>
    <row r="14" spans="1:6" ht="15">
      <c r="A14" s="152" t="s">
        <v>49</v>
      </c>
      <c r="B14" s="139">
        <f>'2-Parent Calculation Worksheet'!E6</f>
        <v>0</v>
      </c>
      <c r="C14" s="98"/>
      <c r="D14" s="107" t="s">
        <v>47</v>
      </c>
      <c r="F14" s="103">
        <f>SUM(F12+F13)</f>
        <v>68486653</v>
      </c>
    </row>
    <row r="15" spans="1:6" ht="15">
      <c r="A15" s="152" t="s">
        <v>50</v>
      </c>
      <c r="B15" s="143">
        <f>'2-Parent Calculation Worksheet'!E7</f>
        <v>0</v>
      </c>
      <c r="C15" s="98"/>
      <c r="D15" s="108" t="s">
        <v>36</v>
      </c>
      <c r="F15" s="110">
        <f>IF(F9=0,0,F14/F9)</f>
        <v>0.0503403272024357</v>
      </c>
    </row>
    <row r="16" spans="1:3" ht="15">
      <c r="A16" s="102" t="s">
        <v>25</v>
      </c>
      <c r="B16" s="101">
        <f>B14+B15</f>
        <v>0</v>
      </c>
      <c r="C16" s="98"/>
    </row>
    <row r="17" spans="1:6" ht="15">
      <c r="A17" s="153" t="str">
        <f>IF(F1="","FY        2-p TANF Caseload","FY "&amp;F1-1&amp;" 2-p TANF Caseload")</f>
        <v>FY 2015 2-p TANF Caseload</v>
      </c>
      <c r="B17" s="142">
        <f>'2-Parent Calculation Worksheet'!E9</f>
        <v>0</v>
      </c>
      <c r="C17" s="98"/>
      <c r="D17" s="104" t="s">
        <v>37</v>
      </c>
      <c r="F17" s="105"/>
    </row>
    <row r="18" spans="1:6" ht="15">
      <c r="A18" s="153" t="str">
        <f>IF(F1="","FY        2-p SSP Caseload","FY "&amp;F1-1&amp;" 2-p SSP Caseload")</f>
        <v>FY 2015 2-p SSP Caseload</v>
      </c>
      <c r="B18" s="144">
        <f>'2-Parent Calculation Worksheet'!E10</f>
        <v>0</v>
      </c>
      <c r="C18" s="98"/>
      <c r="D18" s="111" t="s">
        <v>38</v>
      </c>
      <c r="F18" s="105">
        <f>IF(B11=0,0,F9/B11)</f>
        <v>72975.00085823097</v>
      </c>
    </row>
    <row r="19" spans="1:6" ht="15">
      <c r="A19" s="77" t="str">
        <f>IF(F1="","Total FY         Caseload","Total FY "&amp;F1-1&amp;" Caseload")</f>
        <v>Total FY 2015 Caseload</v>
      </c>
      <c r="B19" s="101">
        <f>B17+B18</f>
        <v>0</v>
      </c>
      <c r="C19" s="98"/>
      <c r="D19" s="108" t="s">
        <v>39</v>
      </c>
      <c r="F19" s="105">
        <f>IF(B11=0,0,F14/B11)</f>
        <v>3673.585420801373</v>
      </c>
    </row>
    <row r="20" ht="15">
      <c r="C20" s="98"/>
    </row>
    <row r="21" spans="3:6" ht="15">
      <c r="C21" s="98"/>
      <c r="D21" s="104" t="s">
        <v>40</v>
      </c>
      <c r="F21" s="103"/>
    </row>
    <row r="22" spans="3:6" ht="15">
      <c r="C22" s="98"/>
      <c r="D22" s="108" t="s">
        <v>41</v>
      </c>
      <c r="F22" s="131">
        <v>430088193</v>
      </c>
    </row>
    <row r="23" spans="3:6" ht="15">
      <c r="C23" s="98"/>
      <c r="D23" s="108" t="s">
        <v>42</v>
      </c>
      <c r="F23" s="112">
        <f>IF(F22=0,0,(F8-F22))</f>
        <v>345327788</v>
      </c>
    </row>
    <row r="24" spans="3:6" ht="15">
      <c r="C24" s="98"/>
      <c r="D24" s="108" t="s">
        <v>43</v>
      </c>
      <c r="F24" s="103">
        <f>IF(F9=0,0,((F14/F9)*F23))</f>
        <v>17383913.840013348</v>
      </c>
    </row>
    <row r="25" spans="1:6" ht="15">
      <c r="A25" s="95" t="s">
        <v>45</v>
      </c>
      <c r="B25" s="101"/>
      <c r="C25" s="98"/>
      <c r="D25" s="108"/>
      <c r="F25" s="103"/>
    </row>
    <row r="26" spans="1:6" ht="15">
      <c r="A26" s="111" t="str">
        <f>IF(F1="","Adjusted FY      Overall Caseload","Adjusted FY "&amp;F1-1&amp;" Overall Caseload")</f>
        <v>Adjusted FY 2015 Overall Caseload</v>
      </c>
      <c r="B26" s="109">
        <f>IF(F26=0,0,B11-F26)</f>
        <v>13910.861816529874</v>
      </c>
      <c r="C26" s="98"/>
      <c r="D26" s="113" t="s">
        <v>44</v>
      </c>
      <c r="F26" s="114">
        <f>IF(F19=0,0,F24/F19)</f>
        <v>4732.138183470126</v>
      </c>
    </row>
    <row r="27" spans="1:6" ht="15">
      <c r="A27" s="88" t="str">
        <f>IF(F1="","Adjusted FY      2-parent Caseload","Adjusted FY "&amp;F1-1&amp;" 2-parent Caseload")</f>
        <v>Adjusted FY 2015 2-parent Caseload</v>
      </c>
      <c r="B27" s="141">
        <f>IF(F27=0,0,B19-F27)</f>
        <v>0</v>
      </c>
      <c r="C27" s="98"/>
      <c r="D27" s="156" t="s">
        <v>55</v>
      </c>
      <c r="E27" s="157"/>
      <c r="F27" s="145">
        <f>IF(F26=0,0,F26*(B19/B11))</f>
        <v>0</v>
      </c>
    </row>
    <row r="28" spans="3:6" ht="15">
      <c r="C28" s="117"/>
      <c r="D28" s="98"/>
      <c r="E28" s="115"/>
      <c r="F28" s="116"/>
    </row>
    <row r="29" spans="4:6" ht="15">
      <c r="D29" s="98"/>
      <c r="E29" s="115"/>
      <c r="F29" s="116"/>
    </row>
    <row r="30" spans="4:6" ht="15">
      <c r="D30" s="98"/>
      <c r="E30" s="98"/>
      <c r="F30" s="98"/>
    </row>
    <row r="31" spans="4:6" ht="15">
      <c r="D31" s="98"/>
      <c r="E31" s="96"/>
      <c r="F31" s="98"/>
    </row>
    <row r="32" spans="1:6" ht="15">
      <c r="A32" s="111"/>
      <c r="B32" s="101"/>
      <c r="D32" s="98"/>
      <c r="E32" s="98"/>
      <c r="F32" s="98"/>
    </row>
    <row r="33" spans="4:6" ht="15">
      <c r="D33" s="117"/>
      <c r="E33" s="117"/>
      <c r="F33" s="117"/>
    </row>
  </sheetData>
  <sheetProtection sheet="1" objects="1" scenarios="1"/>
  <mergeCells count="1">
    <mergeCell ref="D27:E27"/>
  </mergeCells>
  <dataValidations count="1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F2"/>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B6:B7"/>
    <dataValidation allowBlank="1" showInputMessage="1" showErrorMessage="1" promptTitle="Do NOT Enter Data " prompt="Caseload data will automatically appear when entered on the Calculation Worksheet" sqref="B9"/>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promptTitle="Total Federal Expenditures" prompt="Enter the total Federal dollars SPENT IN the fiscal year, including funds from earlier Federal grants expended during this fiscal year." errorTitle="Federal Expenditures" error="You must enter a whole number greater than 0." sqref="F7">
      <formula1>0</formula1>
    </dataValidation>
    <dataValidation type="whole" operator="greaterThanOrEqual" allowBlank="1" showInputMessage="1" showErrorMessage="1" promptTitle="Total MOE Expenditures" prompt="Enter all MOE expenditures, both within TANF and in separate State programs." errorTitle="MOE Expenditures" error="You must enter a whole number greater than 0." sqref="F8">
      <formula1>0</formula1>
    </dataValidation>
    <dataValidation type="whole" operator="greaterThan" allowBlank="1" showInputMessage="1" showErrorMessage="1" promptTitle="Federal Assistance Expenditures" prompt="Enter the total Federal expenditures on assistance for the fiscal year." errorTitle="Fed. Exp. on Assistance" error="You must enter a whole number greater than 0." sqref="F12">
      <formula1>0</formula1>
    </dataValidation>
    <dataValidation type="whole" operator="greaterThan" allowBlank="1" showInputMessage="1" showErrorMessage="1" promptTitle="MOE Assistance Expenditures" prompt="Enter the total MOE expenditures on assistance for the fiscal year." errorTitle="MOE Exp. on Assistance" error="You must enter a whole number greater than 0." sqref="F13">
      <formula1>0</formula1>
    </dataValidation>
    <dataValidation allowBlank="1" showInputMessage="1" showErrorMessage="1" promptTitle="Do NOT Enter Data" prompt="Caseload data will automatically appear when entered on the 2-Parent Calculation Worksheet" sqref="B14:B15 B17:B18"/>
  </dataValidations>
  <printOptions gridLines="1" headings="1" horizontalCentered="1"/>
  <pageMargins left="0.25" right="0.25" top="1.25" bottom="0.25" header="0.5" footer="0.5"/>
  <pageSetup fitToHeight="0" fitToWidth="1" horizontalDpi="300" verticalDpi="300" orientation="portrait" scale="99" r:id="rId1"/>
  <headerFooter alignWithMargins="0">
    <oddHeader>&amp;C&amp;"Arial,Bold"&amp;12FORM ACF-202 – TANF CASELOAD REDUCTION REPORT
Excess MOE Worksheet</oddHeader>
    <oddFooter>&amp;LOMB Approval No.:  0970-0338  &amp;RExpiration Date:      07/31/2014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44"/>
  <sheetViews>
    <sheetView tabSelected="1" zoomScale="75" zoomScaleNormal="75" zoomScaleSheetLayoutView="80" zoomScalePageLayoutView="0" workbookViewId="0" topLeftCell="A1">
      <selection activeCell="A1" sqref="A1"/>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7" t="s">
        <v>23</v>
      </c>
      <c r="B1" s="18"/>
      <c r="C1" s="18"/>
      <c r="D1" s="18"/>
      <c r="E1" s="18"/>
      <c r="F1" s="18"/>
      <c r="G1" s="18"/>
      <c r="H1" s="18"/>
      <c r="I1" s="18"/>
      <c r="J1" s="18"/>
      <c r="K1" s="18"/>
      <c r="L1" s="18"/>
      <c r="M1" s="18"/>
      <c r="N1" s="18"/>
    </row>
    <row r="2" spans="1:14" ht="15">
      <c r="A2" s="21" t="s">
        <v>24</v>
      </c>
      <c r="B2" s="20"/>
      <c r="C2" s="18"/>
      <c r="D2" s="18"/>
      <c r="E2" s="18"/>
      <c r="F2" s="18"/>
      <c r="G2" s="18"/>
      <c r="H2" s="18"/>
      <c r="I2" s="18"/>
      <c r="J2" s="18"/>
      <c r="K2" s="18"/>
      <c r="L2" s="18"/>
      <c r="M2" s="18"/>
      <c r="N2" s="18"/>
    </row>
    <row r="3" spans="1:14" ht="15">
      <c r="A3" s="21"/>
      <c r="B3" s="20"/>
      <c r="C3" s="18"/>
      <c r="D3" s="18"/>
      <c r="E3" s="18"/>
      <c r="F3" s="18"/>
      <c r="G3" s="18"/>
      <c r="H3" s="18"/>
      <c r="I3" s="18"/>
      <c r="J3" s="18"/>
      <c r="K3" s="18"/>
      <c r="L3" s="148" t="s">
        <v>56</v>
      </c>
      <c r="M3" s="149">
        <v>39797</v>
      </c>
      <c r="N3" s="18"/>
    </row>
    <row r="4" spans="1:14" ht="15">
      <c r="A4" s="22"/>
      <c r="B4" s="68" t="s">
        <v>28</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69">
        <v>-81</v>
      </c>
      <c r="C7" s="70">
        <v>-76</v>
      </c>
      <c r="D7" s="70">
        <v>-72</v>
      </c>
      <c r="E7" s="70">
        <v>-69</v>
      </c>
      <c r="F7" s="70">
        <v>-67</v>
      </c>
      <c r="G7" s="70">
        <v>-65</v>
      </c>
      <c r="H7" s="70">
        <v>-63</v>
      </c>
      <c r="I7" s="70">
        <v>-61</v>
      </c>
      <c r="J7" s="70">
        <v>-60</v>
      </c>
      <c r="K7" s="70">
        <v>-59</v>
      </c>
      <c r="L7" s="70">
        <v>-57</v>
      </c>
      <c r="M7" s="71">
        <v>-56</v>
      </c>
      <c r="N7" s="27"/>
    </row>
    <row r="8" spans="1:14" ht="15">
      <c r="A8" s="34" t="s">
        <v>20</v>
      </c>
      <c r="B8" s="42">
        <v>-33</v>
      </c>
      <c r="C8" s="43">
        <v>-30</v>
      </c>
      <c r="D8" s="43">
        <v>-28</v>
      </c>
      <c r="E8" s="43">
        <v>-26</v>
      </c>
      <c r="F8" s="43">
        <v>-24</v>
      </c>
      <c r="G8" s="43">
        <v>-21</v>
      </c>
      <c r="H8" s="43">
        <v>-18</v>
      </c>
      <c r="I8" s="43">
        <v>-16</v>
      </c>
      <c r="J8" s="43">
        <v>-15</v>
      </c>
      <c r="K8" s="43">
        <v>-13</v>
      </c>
      <c r="L8" s="43">
        <v>-10</v>
      </c>
      <c r="M8" s="44">
        <v>-8</v>
      </c>
      <c r="N8" s="35"/>
    </row>
    <row r="9" spans="1:14" ht="15">
      <c r="A9" s="35" t="s">
        <v>6</v>
      </c>
      <c r="B9" s="36"/>
      <c r="C9" s="43">
        <v>-42</v>
      </c>
      <c r="D9" s="43">
        <v>-39</v>
      </c>
      <c r="E9" s="43">
        <v>-36</v>
      </c>
      <c r="F9" s="43">
        <v>-34</v>
      </c>
      <c r="G9" s="43">
        <v>-32</v>
      </c>
      <c r="H9" s="43">
        <v>-29</v>
      </c>
      <c r="I9" s="43">
        <v>-27</v>
      </c>
      <c r="J9" s="43">
        <v>-25</v>
      </c>
      <c r="K9" s="43">
        <v>-23</v>
      </c>
      <c r="L9" s="43">
        <v>-21</v>
      </c>
      <c r="M9" s="43">
        <v>-20</v>
      </c>
      <c r="N9" s="35"/>
    </row>
    <row r="10" spans="1:14" ht="15">
      <c r="A10" s="35" t="s">
        <v>7</v>
      </c>
      <c r="B10" s="36"/>
      <c r="C10" s="37"/>
      <c r="D10" s="43">
        <v>-55</v>
      </c>
      <c r="E10" s="43">
        <v>-53</v>
      </c>
      <c r="F10" s="43">
        <v>-51</v>
      </c>
      <c r="G10" s="43">
        <v>-48</v>
      </c>
      <c r="H10" s="43">
        <v>-46</v>
      </c>
      <c r="I10" s="43">
        <v>-43</v>
      </c>
      <c r="J10" s="43">
        <v>-41</v>
      </c>
      <c r="K10" s="43">
        <v>-40</v>
      </c>
      <c r="L10" s="43">
        <v>-38</v>
      </c>
      <c r="M10" s="43">
        <v>-37</v>
      </c>
      <c r="N10" s="35"/>
    </row>
    <row r="11" spans="1:14" ht="15">
      <c r="A11" s="34" t="s">
        <v>21</v>
      </c>
      <c r="B11" s="36"/>
      <c r="C11" s="37"/>
      <c r="D11" s="37"/>
      <c r="E11" s="43">
        <v>-64</v>
      </c>
      <c r="F11" s="43">
        <v>-61</v>
      </c>
      <c r="G11" s="43">
        <v>-59</v>
      </c>
      <c r="H11" s="43">
        <v>-56</v>
      </c>
      <c r="I11" s="43">
        <v>-53</v>
      </c>
      <c r="J11" s="43">
        <v>-52</v>
      </c>
      <c r="K11" s="43">
        <v>-51</v>
      </c>
      <c r="L11" s="43">
        <v>-49</v>
      </c>
      <c r="M11" s="44">
        <v>-47</v>
      </c>
      <c r="N11" s="35"/>
    </row>
    <row r="12" spans="1:14" ht="15">
      <c r="A12" s="38" t="s">
        <v>8</v>
      </c>
      <c r="B12" s="36"/>
      <c r="C12" s="37"/>
      <c r="D12" s="37"/>
      <c r="E12" s="37"/>
      <c r="F12" s="43">
        <v>-27</v>
      </c>
      <c r="G12" s="43">
        <v>-25</v>
      </c>
      <c r="H12" s="43">
        <v>-25</v>
      </c>
      <c r="I12" s="43">
        <v>-24</v>
      </c>
      <c r="J12" s="43">
        <v>-24</v>
      </c>
      <c r="K12" s="43">
        <v>-24</v>
      </c>
      <c r="L12" s="43">
        <v>-22</v>
      </c>
      <c r="M12" s="43">
        <v>-21</v>
      </c>
      <c r="N12" s="35"/>
    </row>
    <row r="13" spans="1:14" ht="15">
      <c r="A13" s="35" t="s">
        <v>9</v>
      </c>
      <c r="B13" s="36"/>
      <c r="C13" s="37"/>
      <c r="D13" s="37"/>
      <c r="E13" s="37"/>
      <c r="F13" s="37"/>
      <c r="G13" s="43">
        <v>-22</v>
      </c>
      <c r="H13" s="43">
        <v>-20</v>
      </c>
      <c r="I13" s="43">
        <v>-20</v>
      </c>
      <c r="J13" s="43">
        <v>-20</v>
      </c>
      <c r="K13" s="43">
        <v>-19</v>
      </c>
      <c r="L13" s="43">
        <v>-18</v>
      </c>
      <c r="M13" s="44">
        <v>-18</v>
      </c>
      <c r="N13" s="35"/>
    </row>
    <row r="14" spans="1:14" ht="15">
      <c r="A14" s="35" t="s">
        <v>10</v>
      </c>
      <c r="B14" s="36"/>
      <c r="C14" s="37"/>
      <c r="D14" s="37"/>
      <c r="E14" s="37"/>
      <c r="F14" s="37"/>
      <c r="G14" s="37"/>
      <c r="H14" s="43">
        <v>-16</v>
      </c>
      <c r="I14" s="43">
        <v>-16</v>
      </c>
      <c r="J14" s="43">
        <v>-12</v>
      </c>
      <c r="K14" s="43">
        <v>-11</v>
      </c>
      <c r="L14" s="43">
        <v>-11</v>
      </c>
      <c r="M14" s="44">
        <v>-11</v>
      </c>
      <c r="N14" s="35"/>
    </row>
    <row r="15" spans="1:14" ht="15">
      <c r="A15" s="35" t="s">
        <v>11</v>
      </c>
      <c r="B15" s="36"/>
      <c r="C15" s="37"/>
      <c r="D15" s="37"/>
      <c r="E15" s="37"/>
      <c r="F15" s="37"/>
      <c r="G15" s="37"/>
      <c r="H15" s="37"/>
      <c r="I15" s="43">
        <v>-26</v>
      </c>
      <c r="J15" s="43">
        <v>-23</v>
      </c>
      <c r="K15" s="43">
        <v>-21</v>
      </c>
      <c r="L15" s="43">
        <v>-21</v>
      </c>
      <c r="M15" s="43">
        <v>-19</v>
      </c>
      <c r="N15" s="35"/>
    </row>
    <row r="16" spans="1:14" ht="15">
      <c r="A16" s="35" t="s">
        <v>12</v>
      </c>
      <c r="B16" s="36"/>
      <c r="C16" s="37"/>
      <c r="D16" s="37"/>
      <c r="E16" s="37"/>
      <c r="F16" s="37"/>
      <c r="G16" s="37"/>
      <c r="H16" s="37"/>
      <c r="I16" s="37"/>
      <c r="J16" s="43">
        <v>-24</v>
      </c>
      <c r="K16" s="43">
        <v>-20</v>
      </c>
      <c r="L16" s="43">
        <v>-18</v>
      </c>
      <c r="M16" s="44">
        <v>-17</v>
      </c>
      <c r="N16" s="35"/>
    </row>
    <row r="17" spans="1:14" ht="15">
      <c r="A17" s="35" t="s">
        <v>13</v>
      </c>
      <c r="B17" s="36"/>
      <c r="C17" s="37"/>
      <c r="D17" s="37"/>
      <c r="E17" s="37"/>
      <c r="F17" s="37"/>
      <c r="G17" s="37"/>
      <c r="H17" s="37"/>
      <c r="I17" s="37"/>
      <c r="J17" s="37"/>
      <c r="K17" s="43">
        <v>-31</v>
      </c>
      <c r="L17" s="43">
        <v>-26</v>
      </c>
      <c r="M17" s="43">
        <v>-26</v>
      </c>
      <c r="N17" s="35"/>
    </row>
    <row r="18" spans="1:14" ht="15">
      <c r="A18" s="35" t="s">
        <v>14</v>
      </c>
      <c r="B18" s="36"/>
      <c r="C18" s="37"/>
      <c r="D18" s="37"/>
      <c r="E18" s="37"/>
      <c r="F18" s="37"/>
      <c r="G18" s="37"/>
      <c r="H18" s="37"/>
      <c r="I18" s="37"/>
      <c r="J18" s="37"/>
      <c r="K18" s="37"/>
      <c r="L18" s="43">
        <v>-29</v>
      </c>
      <c r="M18" s="43">
        <v>-23</v>
      </c>
      <c r="N18" s="35"/>
    </row>
    <row r="19" spans="1:14" ht="15">
      <c r="A19" s="46" t="s">
        <v>15</v>
      </c>
      <c r="B19" s="39"/>
      <c r="C19" s="40"/>
      <c r="D19" s="40"/>
      <c r="E19" s="40"/>
      <c r="F19" s="40"/>
      <c r="G19" s="40"/>
      <c r="H19" s="40"/>
      <c r="I19" s="40"/>
      <c r="J19" s="40"/>
      <c r="K19" s="40"/>
      <c r="L19" s="40"/>
      <c r="M19" s="49">
        <v>-26</v>
      </c>
      <c r="N19" s="41" t="s">
        <v>17</v>
      </c>
    </row>
    <row r="20" spans="1:14" ht="15">
      <c r="A20" s="35"/>
      <c r="B20" s="64"/>
      <c r="C20" s="65"/>
      <c r="D20" s="65"/>
      <c r="E20" s="65"/>
      <c r="F20" s="65"/>
      <c r="G20" s="65"/>
      <c r="H20" s="65"/>
      <c r="I20" s="65"/>
      <c r="J20" s="65"/>
      <c r="K20" s="65"/>
      <c r="L20" s="65"/>
      <c r="M20" s="65"/>
      <c r="N20" s="45" t="s">
        <v>18</v>
      </c>
    </row>
    <row r="21" spans="1:14" ht="15">
      <c r="A21" s="46" t="s">
        <v>18</v>
      </c>
      <c r="B21" s="47">
        <f aca="true" t="shared" si="0" ref="B21:M21">SUM(B7:B19)</f>
        <v>-114</v>
      </c>
      <c r="C21" s="48">
        <f t="shared" si="0"/>
        <v>-148</v>
      </c>
      <c r="D21" s="48">
        <f t="shared" si="0"/>
        <v>-194</v>
      </c>
      <c r="E21" s="48">
        <f t="shared" si="0"/>
        <v>-248</v>
      </c>
      <c r="F21" s="48">
        <f t="shared" si="0"/>
        <v>-264</v>
      </c>
      <c r="G21" s="48">
        <f t="shared" si="0"/>
        <v>-272</v>
      </c>
      <c r="H21" s="48">
        <f t="shared" si="0"/>
        <v>-273</v>
      </c>
      <c r="I21" s="48">
        <f t="shared" si="0"/>
        <v>-286</v>
      </c>
      <c r="J21" s="66">
        <f t="shared" si="0"/>
        <v>-296</v>
      </c>
      <c r="K21" s="48">
        <f t="shared" si="0"/>
        <v>-312</v>
      </c>
      <c r="L21" s="48">
        <f t="shared" si="0"/>
        <v>-320</v>
      </c>
      <c r="M21" s="49">
        <f t="shared" si="0"/>
        <v>-329</v>
      </c>
      <c r="N21" s="50">
        <f>SUM(B21:M21)</f>
        <v>-3056</v>
      </c>
    </row>
    <row r="22" spans="1:14" ht="15">
      <c r="A22" s="51"/>
      <c r="B22" s="52"/>
      <c r="C22" s="52"/>
      <c r="D22" s="52"/>
      <c r="E22" s="52"/>
      <c r="F22" s="52"/>
      <c r="G22" s="52"/>
      <c r="H22" s="52"/>
      <c r="I22" s="52"/>
      <c r="J22" s="52"/>
      <c r="K22" s="52"/>
      <c r="L22" s="52"/>
      <c r="M22" s="52"/>
      <c r="N22" s="53"/>
    </row>
    <row r="23" spans="1:14" ht="15">
      <c r="A23" s="54"/>
      <c r="B23" s="55"/>
      <c r="C23" s="55"/>
      <c r="D23" s="55"/>
      <c r="E23" s="55"/>
      <c r="F23" s="55"/>
      <c r="G23" s="55"/>
      <c r="H23" s="55"/>
      <c r="I23" s="55"/>
      <c r="J23" s="55"/>
      <c r="K23" s="55"/>
      <c r="L23" s="55"/>
      <c r="M23" s="72" t="s">
        <v>29</v>
      </c>
      <c r="N23" s="49">
        <f>N21/12</f>
        <v>-254.66666666666666</v>
      </c>
    </row>
    <row r="24" ht="15">
      <c r="N24" s="56"/>
    </row>
    <row r="25" ht="15">
      <c r="N25" s="56"/>
    </row>
    <row r="26" spans="1:14" ht="15">
      <c r="A26" s="57"/>
      <c r="B26" s="58"/>
      <c r="C26" s="58"/>
      <c r="D26" s="58"/>
      <c r="E26" s="58"/>
      <c r="F26" s="58"/>
      <c r="G26" s="58"/>
      <c r="H26" s="58"/>
      <c r="I26" s="58"/>
      <c r="J26" s="58"/>
      <c r="K26" s="58"/>
      <c r="L26" s="58"/>
      <c r="M26" s="58"/>
      <c r="N26" s="58"/>
    </row>
    <row r="28" spans="1:14" ht="15">
      <c r="A28" s="28"/>
      <c r="B28" s="59"/>
      <c r="C28" s="60"/>
      <c r="D28" s="60"/>
      <c r="E28" s="59"/>
      <c r="F28" s="59"/>
      <c r="G28" s="60"/>
      <c r="H28" s="60"/>
      <c r="I28" s="60"/>
      <c r="J28" s="60"/>
      <c r="K28" s="60"/>
      <c r="L28" s="60"/>
      <c r="M28" s="60"/>
      <c r="N28" s="28"/>
    </row>
    <row r="29" spans="2:13" ht="15">
      <c r="B29" s="56"/>
      <c r="C29" s="56"/>
      <c r="D29" s="56"/>
      <c r="E29" s="56"/>
      <c r="F29" s="56"/>
      <c r="G29" s="56"/>
      <c r="H29" s="56"/>
      <c r="I29" s="56"/>
      <c r="J29" s="56"/>
      <c r="K29" s="56"/>
      <c r="L29" s="56"/>
      <c r="M29" s="56"/>
    </row>
    <row r="30" spans="1:13" ht="15">
      <c r="A30" s="61"/>
      <c r="B30" s="56"/>
      <c r="C30" s="56"/>
      <c r="D30" s="56"/>
      <c r="E30" s="56"/>
      <c r="F30" s="56"/>
      <c r="G30" s="56"/>
      <c r="H30" s="56"/>
      <c r="I30" s="56"/>
      <c r="J30" s="56"/>
      <c r="K30" s="56"/>
      <c r="L30" s="56"/>
      <c r="M30" s="56"/>
    </row>
    <row r="31" spans="2:13" ht="15">
      <c r="B31" s="56"/>
      <c r="C31" s="56"/>
      <c r="D31" s="56"/>
      <c r="E31" s="56"/>
      <c r="F31" s="56"/>
      <c r="G31" s="56"/>
      <c r="H31" s="56"/>
      <c r="I31" s="56"/>
      <c r="J31" s="56"/>
      <c r="K31" s="56"/>
      <c r="L31" s="56"/>
      <c r="M31" s="56"/>
    </row>
    <row r="32" spans="2:13" ht="15">
      <c r="B32" s="56"/>
      <c r="C32" s="56"/>
      <c r="D32" s="56"/>
      <c r="E32" s="56"/>
      <c r="F32" s="56"/>
      <c r="G32" s="56"/>
      <c r="H32" s="56"/>
      <c r="I32" s="56"/>
      <c r="J32" s="56"/>
      <c r="K32" s="56"/>
      <c r="L32" s="56"/>
      <c r="M32" s="56"/>
    </row>
    <row r="33" spans="1:13" ht="15">
      <c r="A33" s="61"/>
      <c r="B33" s="56"/>
      <c r="C33" s="56"/>
      <c r="D33" s="56"/>
      <c r="E33" s="56"/>
      <c r="F33" s="56"/>
      <c r="G33" s="56"/>
      <c r="H33" s="56"/>
      <c r="I33" s="56"/>
      <c r="J33" s="56"/>
      <c r="K33" s="56"/>
      <c r="L33" s="56"/>
      <c r="M33" s="56"/>
    </row>
    <row r="34" spans="1:13" ht="15">
      <c r="A34" s="62"/>
      <c r="B34" s="56"/>
      <c r="C34" s="56"/>
      <c r="D34" s="56"/>
      <c r="E34" s="56"/>
      <c r="F34" s="56"/>
      <c r="G34" s="56"/>
      <c r="H34" s="56"/>
      <c r="I34" s="56"/>
      <c r="J34" s="56"/>
      <c r="K34" s="56"/>
      <c r="L34" s="56"/>
      <c r="M34" s="56"/>
    </row>
    <row r="35" spans="2:13" ht="15">
      <c r="B35" s="56"/>
      <c r="C35" s="56"/>
      <c r="D35" s="56"/>
      <c r="E35" s="56"/>
      <c r="F35" s="56"/>
      <c r="G35" s="56"/>
      <c r="H35" s="56"/>
      <c r="I35" s="56"/>
      <c r="J35" s="56"/>
      <c r="K35" s="56"/>
      <c r="L35" s="56"/>
      <c r="M35" s="56"/>
    </row>
    <row r="36" spans="2:13" ht="15">
      <c r="B36" s="56"/>
      <c r="C36" s="56"/>
      <c r="D36" s="56"/>
      <c r="E36" s="56"/>
      <c r="F36" s="56"/>
      <c r="G36" s="56"/>
      <c r="H36" s="56"/>
      <c r="I36" s="56"/>
      <c r="J36" s="56"/>
      <c r="K36" s="56"/>
      <c r="L36" s="56"/>
      <c r="M36" s="56"/>
    </row>
    <row r="37" spans="2:13" ht="15">
      <c r="B37" s="56"/>
      <c r="C37" s="56"/>
      <c r="D37" s="56"/>
      <c r="E37" s="56"/>
      <c r="F37" s="56"/>
      <c r="G37" s="56"/>
      <c r="H37" s="56"/>
      <c r="I37" s="56"/>
      <c r="J37" s="56"/>
      <c r="K37" s="56"/>
      <c r="L37" s="56"/>
      <c r="M37" s="56"/>
    </row>
    <row r="38" spans="2:13" ht="15">
      <c r="B38" s="56"/>
      <c r="C38" s="56"/>
      <c r="D38" s="56"/>
      <c r="E38" s="56"/>
      <c r="F38" s="56"/>
      <c r="G38" s="56"/>
      <c r="H38" s="56"/>
      <c r="I38" s="56"/>
      <c r="J38" s="56"/>
      <c r="K38" s="56"/>
      <c r="L38" s="56"/>
      <c r="M38" s="56"/>
    </row>
    <row r="39" spans="2:13" ht="15">
      <c r="B39" s="56"/>
      <c r="C39" s="56"/>
      <c r="D39" s="56"/>
      <c r="E39" s="56"/>
      <c r="F39" s="56"/>
      <c r="G39" s="56"/>
      <c r="H39" s="56"/>
      <c r="I39" s="56"/>
      <c r="J39" s="56"/>
      <c r="K39" s="56"/>
      <c r="L39" s="56"/>
      <c r="M39" s="56"/>
    </row>
    <row r="40" spans="2:13" ht="15">
      <c r="B40" s="56"/>
      <c r="C40" s="56"/>
      <c r="D40" s="56"/>
      <c r="E40" s="56"/>
      <c r="F40" s="56"/>
      <c r="G40" s="56"/>
      <c r="H40" s="56"/>
      <c r="I40" s="56"/>
      <c r="J40" s="56"/>
      <c r="K40" s="56"/>
      <c r="L40" s="56"/>
      <c r="M40" s="56"/>
    </row>
    <row r="41" spans="2:14" ht="15">
      <c r="B41" s="56"/>
      <c r="C41" s="56"/>
      <c r="D41" s="56"/>
      <c r="E41" s="56"/>
      <c r="F41" s="56"/>
      <c r="G41" s="56"/>
      <c r="H41" s="56"/>
      <c r="I41" s="56"/>
      <c r="J41" s="56"/>
      <c r="K41" s="56"/>
      <c r="L41" s="56"/>
      <c r="M41" s="56"/>
      <c r="N41" s="63"/>
    </row>
    <row r="42" spans="2:14" ht="15">
      <c r="B42" s="56"/>
      <c r="C42" s="56"/>
      <c r="D42" s="56"/>
      <c r="E42" s="56"/>
      <c r="F42" s="56"/>
      <c r="G42" s="56"/>
      <c r="H42" s="56"/>
      <c r="I42" s="56"/>
      <c r="J42" s="56"/>
      <c r="K42" s="56"/>
      <c r="L42" s="56"/>
      <c r="M42" s="56"/>
      <c r="N42" s="56"/>
    </row>
    <row r="44" ht="15">
      <c r="N44" s="56"/>
    </row>
  </sheetData>
  <sheetProtection sheet="1" objects="1" scenarios="1"/>
  <printOptions horizontalCentered="1"/>
  <pageMargins left="0.25" right="0.25" top="0.5" bottom="0.5" header="0.25" footer="0.5"/>
  <pageSetup fitToHeight="1" fitToWidth="1" horizontalDpi="600" verticalDpi="600" orientation="landscape" scale="89" r:id="rId1"/>
  <headerFooter alignWithMargins="0">
    <oddFooter>&amp;LOMB Approval #:  0970-0338&amp;RExpiration Date:  07/31/2014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Durst, Ken</cp:lastModifiedBy>
  <cp:lastPrinted>2015-12-08T17:12:12Z</cp:lastPrinted>
  <dcterms:created xsi:type="dcterms:W3CDTF">2006-05-25T21:33:52Z</dcterms:created>
  <dcterms:modified xsi:type="dcterms:W3CDTF">2015-12-08T17:33:18Z</dcterms:modified>
  <cp:category/>
  <cp:version/>
  <cp:contentType/>
  <cp:contentStatus/>
</cp:coreProperties>
</file>